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640" windowWidth="11520" windowHeight="5670"/>
  </bookViews>
  <sheets>
    <sheet name="1490" sheetId="41" r:id="rId1"/>
    <sheet name="Nguồn 13" sheetId="43" r:id="rId2"/>
    <sheet name="Nguồn 14" sheetId="44" r:id="rId3"/>
    <sheet name="GVHĐ" sheetId="42" r:id="rId4"/>
    <sheet name="Sheet1" sheetId="45" r:id="rId5"/>
  </sheets>
  <definedNames>
    <definedName name="_xlnm.Print_Titles" localSheetId="0">'1490'!$5:$6</definedName>
    <definedName name="_xlnm.Print_Titles" localSheetId="3">GVHĐ!$7:$8</definedName>
    <definedName name="_xlnm.Print_Titles" localSheetId="1">'Nguồn 13'!$5:$6</definedName>
    <definedName name="_xlnm.Print_Titles" localSheetId="2">'Nguồn 14'!$5:$6</definedName>
  </definedNames>
  <calcPr calcId="144525"/>
</workbook>
</file>

<file path=xl/calcChain.xml><?xml version="1.0" encoding="utf-8"?>
<calcChain xmlns="http://schemas.openxmlformats.org/spreadsheetml/2006/main">
  <c r="F40" i="41" l="1"/>
  <c r="G40" i="41"/>
  <c r="J40" i="41"/>
  <c r="H40" i="41" l="1"/>
  <c r="W40" i="41" s="1"/>
  <c r="Y40" i="41"/>
  <c r="AF40" i="41" s="1"/>
  <c r="AE40" i="41"/>
  <c r="AA40" i="41"/>
  <c r="AC40" i="41"/>
  <c r="AE9" i="43"/>
  <c r="AE10" i="43"/>
  <c r="D6" i="45"/>
  <c r="D5" i="45"/>
  <c r="D4" i="45"/>
  <c r="D3" i="45"/>
  <c r="D2" i="45"/>
  <c r="C7" i="45"/>
  <c r="C3" i="45"/>
  <c r="C5" i="45"/>
  <c r="C2" i="45"/>
  <c r="C6" i="45"/>
  <c r="C8" i="45"/>
  <c r="B8" i="45"/>
  <c r="B7" i="45"/>
  <c r="B6" i="45"/>
  <c r="B5" i="45"/>
  <c r="B3" i="45"/>
  <c r="B2" i="45"/>
  <c r="AK28" i="43"/>
  <c r="T7" i="44"/>
  <c r="T7" i="43"/>
  <c r="AI40" i="41" l="1"/>
  <c r="AK40" i="41" s="1"/>
  <c r="AH40" i="41"/>
  <c r="AB40" i="41"/>
  <c r="Z40" i="41" s="1"/>
  <c r="AG40" i="41"/>
  <c r="AD40" i="41"/>
  <c r="T31" i="44"/>
  <c r="T33" i="44"/>
  <c r="T34" i="44"/>
  <c r="T35" i="44"/>
  <c r="T36" i="44"/>
  <c r="T37" i="44"/>
  <c r="T38" i="44"/>
  <c r="T31" i="43"/>
  <c r="T33" i="43"/>
  <c r="T34" i="43"/>
  <c r="T35" i="43"/>
  <c r="T36" i="43"/>
  <c r="T37" i="43"/>
  <c r="T38" i="43"/>
  <c r="U33" i="41"/>
  <c r="U34" i="41"/>
  <c r="U35" i="41"/>
  <c r="U36" i="41"/>
  <c r="U37" i="41"/>
  <c r="U38" i="41"/>
  <c r="V33" i="41" l="1"/>
  <c r="V34" i="41"/>
  <c r="V35" i="41"/>
  <c r="V36" i="41"/>
  <c r="V37" i="41"/>
  <c r="V38" i="41"/>
  <c r="F32" i="41"/>
  <c r="G32" i="41" s="1"/>
  <c r="F33" i="41"/>
  <c r="Y33" i="41" s="1"/>
  <c r="F34" i="41"/>
  <c r="Y34" i="41" s="1"/>
  <c r="F35" i="41"/>
  <c r="Y35" i="41" s="1"/>
  <c r="F36" i="41"/>
  <c r="G36" i="41" s="1"/>
  <c r="F37" i="41"/>
  <c r="Y37" i="41" s="1"/>
  <c r="F38" i="41"/>
  <c r="Y38" i="41" s="1"/>
  <c r="V32" i="41"/>
  <c r="Q32" i="41"/>
  <c r="R32" i="41" s="1"/>
  <c r="J32" i="41"/>
  <c r="U33" i="44"/>
  <c r="V33" i="44" s="1"/>
  <c r="U34" i="44"/>
  <c r="V34" i="44" s="1"/>
  <c r="U35" i="44"/>
  <c r="V35" i="44" s="1"/>
  <c r="U36" i="44"/>
  <c r="V36" i="44" s="1"/>
  <c r="U37" i="44"/>
  <c r="V37" i="44" s="1"/>
  <c r="U38" i="44"/>
  <c r="V38" i="44" s="1"/>
  <c r="G32" i="44"/>
  <c r="G33" i="44"/>
  <c r="G34" i="44"/>
  <c r="G35" i="44"/>
  <c r="G36" i="44"/>
  <c r="G37" i="44"/>
  <c r="G38" i="44"/>
  <c r="F32" i="44"/>
  <c r="F33" i="44"/>
  <c r="F34" i="44"/>
  <c r="F35" i="44"/>
  <c r="F36" i="44"/>
  <c r="F37" i="44"/>
  <c r="F38" i="44"/>
  <c r="E32" i="44"/>
  <c r="E33" i="44"/>
  <c r="E34" i="44"/>
  <c r="E35" i="44"/>
  <c r="E36" i="44"/>
  <c r="E37" i="44"/>
  <c r="E38" i="44"/>
  <c r="U32" i="44"/>
  <c r="Q32" i="44"/>
  <c r="V33" i="43"/>
  <c r="V36" i="43"/>
  <c r="V37" i="43"/>
  <c r="U33" i="43"/>
  <c r="U34" i="43"/>
  <c r="V34" i="43" s="1"/>
  <c r="U35" i="43"/>
  <c r="V35" i="43" s="1"/>
  <c r="U36" i="43"/>
  <c r="U37" i="43"/>
  <c r="U38" i="43"/>
  <c r="V38" i="43" s="1"/>
  <c r="G32" i="43"/>
  <c r="G33" i="43"/>
  <c r="G34" i="43"/>
  <c r="G35" i="43"/>
  <c r="G36" i="43"/>
  <c r="G37" i="43"/>
  <c r="G38" i="43"/>
  <c r="F32" i="43"/>
  <c r="F33" i="43"/>
  <c r="F34" i="43"/>
  <c r="F35" i="43"/>
  <c r="F36" i="43"/>
  <c r="F37" i="43"/>
  <c r="F38" i="43"/>
  <c r="E32" i="43"/>
  <c r="E33" i="43"/>
  <c r="E34" i="43"/>
  <c r="E35" i="43"/>
  <c r="E36" i="43"/>
  <c r="E37" i="43"/>
  <c r="E38" i="43"/>
  <c r="U32" i="43"/>
  <c r="Q32" i="43"/>
  <c r="I32" i="43"/>
  <c r="Y32" i="41" l="1"/>
  <c r="AI32" i="41" s="1"/>
  <c r="H36" i="41"/>
  <c r="Y36" i="41"/>
  <c r="AI36" i="41" s="1"/>
  <c r="G37" i="41"/>
  <c r="H37" i="41" s="1"/>
  <c r="W37" i="41" s="1"/>
  <c r="H32" i="41"/>
  <c r="AH33" i="41"/>
  <c r="AA33" i="41"/>
  <c r="Z33" i="41" s="1"/>
  <c r="AI33" i="41"/>
  <c r="AE33" i="41"/>
  <c r="AB33" i="41"/>
  <c r="AF33" i="41"/>
  <c r="AG33" i="41"/>
  <c r="AC33" i="41"/>
  <c r="AG38" i="41"/>
  <c r="AH38" i="41"/>
  <c r="AC38" i="41"/>
  <c r="AA38" i="41"/>
  <c r="AI38" i="41"/>
  <c r="AE38" i="41"/>
  <c r="AB38" i="41"/>
  <c r="AF38" i="41"/>
  <c r="AG34" i="41"/>
  <c r="AC34" i="41"/>
  <c r="AH34" i="41"/>
  <c r="AA34" i="41"/>
  <c r="AI34" i="41"/>
  <c r="AE34" i="41"/>
  <c r="AB34" i="41"/>
  <c r="AF34" i="41"/>
  <c r="AH37" i="41"/>
  <c r="AA37" i="41"/>
  <c r="Z37" i="41" s="1"/>
  <c r="AI37" i="41"/>
  <c r="AE37" i="41"/>
  <c r="AB37" i="41"/>
  <c r="AF37" i="41"/>
  <c r="AG37" i="41"/>
  <c r="AC37" i="41"/>
  <c r="AF35" i="41"/>
  <c r="AG35" i="41"/>
  <c r="AC35" i="41"/>
  <c r="AH35" i="41"/>
  <c r="AA35" i="41"/>
  <c r="AI35" i="41"/>
  <c r="AE35" i="41"/>
  <c r="AB35" i="41"/>
  <c r="G35" i="41"/>
  <c r="H35" i="41" s="1"/>
  <c r="W35" i="41" s="1"/>
  <c r="AH32" i="41"/>
  <c r="G38" i="41"/>
  <c r="H38" i="41" s="1"/>
  <c r="W38" i="41" s="1"/>
  <c r="G34" i="41"/>
  <c r="H34" i="41" s="1"/>
  <c r="W34" i="41" s="1"/>
  <c r="W36" i="41"/>
  <c r="AC32" i="41"/>
  <c r="AG32" i="41"/>
  <c r="G33" i="41"/>
  <c r="H33" i="41" s="1"/>
  <c r="W33" i="41" s="1"/>
  <c r="AF32" i="41"/>
  <c r="AB32" i="41"/>
  <c r="AE32" i="41"/>
  <c r="AD33" i="41"/>
  <c r="S32" i="41"/>
  <c r="T32" i="41" s="1"/>
  <c r="S32" i="44"/>
  <c r="V32" i="44" s="1"/>
  <c r="R32" i="44"/>
  <c r="S32" i="43"/>
  <c r="R32" i="43"/>
  <c r="AH36" i="41" l="1"/>
  <c r="AB36" i="41"/>
  <c r="AG36" i="41"/>
  <c r="AA32" i="41"/>
  <c r="Z32" i="41" s="1"/>
  <c r="AD35" i="41"/>
  <c r="AE36" i="41"/>
  <c r="AF36" i="41"/>
  <c r="Z35" i="41"/>
  <c r="AC36" i="41"/>
  <c r="AA36" i="41"/>
  <c r="AD32" i="41"/>
  <c r="AD34" i="41"/>
  <c r="Z34" i="41"/>
  <c r="AD38" i="41"/>
  <c r="Z38" i="41"/>
  <c r="AD37" i="41"/>
  <c r="W32" i="41"/>
  <c r="AK32" i="41"/>
  <c r="V32" i="43"/>
  <c r="AA9" i="43"/>
  <c r="Y9" i="44"/>
  <c r="AF9" i="44" s="1"/>
  <c r="Z9" i="44"/>
  <c r="AG9" i="44" s="1"/>
  <c r="AA9" i="44"/>
  <c r="AB9" i="44"/>
  <c r="AC9" i="44"/>
  <c r="AD9" i="44"/>
  <c r="X9" i="44"/>
  <c r="AH9" i="44" s="1"/>
  <c r="T8" i="44"/>
  <c r="Z36" i="41" l="1"/>
  <c r="AD36" i="41"/>
  <c r="AE9" i="44"/>
  <c r="T8" i="43"/>
  <c r="U8" i="41"/>
  <c r="F8" i="44" l="1"/>
  <c r="E8" i="44"/>
  <c r="F8" i="43"/>
  <c r="E8" i="43"/>
  <c r="F16" i="42" l="1"/>
  <c r="G16" i="42" s="1"/>
  <c r="F15" i="42"/>
  <c r="G15" i="42" s="1"/>
  <c r="F14" i="42"/>
  <c r="G14" i="42" s="1"/>
  <c r="E10" i="42" l="1"/>
  <c r="F10" i="42" l="1"/>
  <c r="G10" i="42" s="1"/>
  <c r="R8" i="44" l="1"/>
  <c r="E39" i="41"/>
  <c r="I39" i="41"/>
  <c r="K39" i="41"/>
  <c r="L39" i="41"/>
  <c r="M39" i="41"/>
  <c r="N39" i="41"/>
  <c r="O39" i="41"/>
  <c r="Q39" i="41"/>
  <c r="R39" i="41"/>
  <c r="S39" i="41"/>
  <c r="T39" i="41"/>
  <c r="U39" i="41"/>
  <c r="V39" i="41"/>
  <c r="X39" i="41"/>
  <c r="G41" i="41"/>
  <c r="H41" i="41" s="1"/>
  <c r="J41" i="41"/>
  <c r="Y41" i="41"/>
  <c r="AB41" i="41" s="1"/>
  <c r="E42" i="41"/>
  <c r="I42" i="41"/>
  <c r="K42" i="41"/>
  <c r="L42" i="41"/>
  <c r="M42" i="41"/>
  <c r="N42" i="41"/>
  <c r="O42" i="41"/>
  <c r="P42" i="41"/>
  <c r="Q42" i="41"/>
  <c r="R42" i="41"/>
  <c r="S42" i="41"/>
  <c r="T42" i="41"/>
  <c r="U42" i="41"/>
  <c r="V42" i="41"/>
  <c r="X42" i="41"/>
  <c r="F43" i="41"/>
  <c r="Y43" i="41" s="1"/>
  <c r="J43" i="41"/>
  <c r="F44" i="41"/>
  <c r="Y44" i="41" s="1"/>
  <c r="J44" i="41"/>
  <c r="F45" i="41"/>
  <c r="G45" i="41" s="1"/>
  <c r="J45" i="41"/>
  <c r="F46" i="41"/>
  <c r="Y46" i="41" s="1"/>
  <c r="J46" i="41"/>
  <c r="F47" i="41"/>
  <c r="G47" i="41" s="1"/>
  <c r="J47" i="41"/>
  <c r="F48" i="41"/>
  <c r="Y48" i="41" s="1"/>
  <c r="J48" i="41"/>
  <c r="F49" i="41"/>
  <c r="G49" i="41" s="1"/>
  <c r="J49" i="41"/>
  <c r="F50" i="41"/>
  <c r="Y50" i="41" s="1"/>
  <c r="J50" i="41"/>
  <c r="F39" i="41" l="1"/>
  <c r="H39" i="41"/>
  <c r="G50" i="41"/>
  <c r="G48" i="41"/>
  <c r="H48" i="41" s="1"/>
  <c r="W48" i="41" s="1"/>
  <c r="AG41" i="41"/>
  <c r="AG39" i="41"/>
  <c r="G46" i="41"/>
  <c r="H46" i="41" s="1"/>
  <c r="W46" i="41" s="1"/>
  <c r="AI41" i="41"/>
  <c r="AK41" i="41" s="1"/>
  <c r="AC41" i="41"/>
  <c r="G44" i="41"/>
  <c r="H44" i="41" s="1"/>
  <c r="W44" i="41" s="1"/>
  <c r="AH41" i="41"/>
  <c r="AA41" i="41"/>
  <c r="AE41" i="41"/>
  <c r="J39" i="41"/>
  <c r="AA44" i="41"/>
  <c r="AC44" i="41"/>
  <c r="AG44" i="41"/>
  <c r="AA50" i="41"/>
  <c r="AC50" i="41"/>
  <c r="AF50" i="41"/>
  <c r="AG50" i="41"/>
  <c r="AA48" i="41"/>
  <c r="AC48" i="41"/>
  <c r="AG48" i="41"/>
  <c r="AA43" i="41"/>
  <c r="AC43" i="41"/>
  <c r="AG43" i="41"/>
  <c r="AA46" i="41"/>
  <c r="AC46" i="41"/>
  <c r="AG46" i="41"/>
  <c r="G43" i="41"/>
  <c r="H43" i="41" s="1"/>
  <c r="H49" i="41"/>
  <c r="W49" i="41" s="1"/>
  <c r="H47" i="41"/>
  <c r="W47" i="41" s="1"/>
  <c r="H45" i="41"/>
  <c r="W45" i="41" s="1"/>
  <c r="Y49" i="41"/>
  <c r="AF49" i="41" s="1"/>
  <c r="Y47" i="41"/>
  <c r="AF47" i="41" s="1"/>
  <c r="Y45" i="41"/>
  <c r="AH45" i="41" s="1"/>
  <c r="AC39" i="41"/>
  <c r="H50" i="41"/>
  <c r="W50" i="41" s="1"/>
  <c r="AB39" i="41"/>
  <c r="AH50" i="41"/>
  <c r="AH48" i="41"/>
  <c r="AH46" i="41"/>
  <c r="AH44" i="41"/>
  <c r="AH43" i="41"/>
  <c r="AF41" i="41"/>
  <c r="AD41" i="41" s="1"/>
  <c r="W41" i="41"/>
  <c r="AB50" i="41"/>
  <c r="AF48" i="41"/>
  <c r="AB48" i="41"/>
  <c r="AF46" i="41"/>
  <c r="AB46" i="41"/>
  <c r="AF44" i="41"/>
  <c r="AB44" i="41"/>
  <c r="AF43" i="41"/>
  <c r="AB43" i="41"/>
  <c r="Y39" i="41"/>
  <c r="AI50" i="41"/>
  <c r="AK50" i="41" s="1"/>
  <c r="AE50" i="41"/>
  <c r="AI48" i="41"/>
  <c r="AK48" i="41" s="1"/>
  <c r="AE48" i="41"/>
  <c r="AI47" i="41"/>
  <c r="AK47" i="41" s="1"/>
  <c r="AI46" i="41"/>
  <c r="AK46" i="41" s="1"/>
  <c r="AE46" i="41"/>
  <c r="AI44" i="41"/>
  <c r="AK44" i="41" s="1"/>
  <c r="AE44" i="41"/>
  <c r="AI43" i="41"/>
  <c r="AK43" i="41" s="1"/>
  <c r="AE43" i="41"/>
  <c r="Z48" i="41" l="1"/>
  <c r="Z41" i="41"/>
  <c r="Z39" i="41" s="1"/>
  <c r="AF39" i="41"/>
  <c r="AI49" i="41"/>
  <c r="AK49" i="41" s="1"/>
  <c r="AB49" i="41"/>
  <c r="W39" i="41"/>
  <c r="AD44" i="41"/>
  <c r="Z50" i="41"/>
  <c r="G39" i="41"/>
  <c r="Z44" i="41"/>
  <c r="AB47" i="41"/>
  <c r="AD48" i="41"/>
  <c r="AH47" i="41"/>
  <c r="AI39" i="41"/>
  <c r="AK39" i="41" s="1"/>
  <c r="AH39" i="41"/>
  <c r="AI45" i="41"/>
  <c r="AK45" i="41" s="1"/>
  <c r="Z43" i="41"/>
  <c r="AB45" i="41"/>
  <c r="AF45" i="41"/>
  <c r="AA47" i="41"/>
  <c r="AC47" i="41"/>
  <c r="AG47" i="41"/>
  <c r="AA49" i="41"/>
  <c r="AC49" i="41"/>
  <c r="AG49" i="41"/>
  <c r="AE45" i="41"/>
  <c r="AE47" i="41"/>
  <c r="AE49" i="41"/>
  <c r="AH49" i="41"/>
  <c r="AA45" i="41"/>
  <c r="AC45" i="41"/>
  <c r="AG45" i="41"/>
  <c r="Z46" i="41"/>
  <c r="AD46" i="41"/>
  <c r="AD50" i="41"/>
  <c r="AA39" i="41"/>
  <c r="AD39" i="41"/>
  <c r="AE39" i="41"/>
  <c r="W43" i="41"/>
  <c r="AD43" i="41"/>
  <c r="Z47" i="41" l="1"/>
  <c r="AD45" i="41"/>
  <c r="AD49" i="41"/>
  <c r="Z45" i="41"/>
  <c r="AD47" i="41"/>
  <c r="Z49" i="41"/>
  <c r="I46" i="43" l="1"/>
  <c r="T10" i="44" l="1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9" i="44"/>
  <c r="P11" i="44"/>
  <c r="P12" i="44"/>
  <c r="P13" i="44"/>
  <c r="P14" i="44"/>
  <c r="P15" i="44"/>
  <c r="P16" i="44"/>
  <c r="P17" i="44"/>
  <c r="P18" i="44"/>
  <c r="P19" i="44"/>
  <c r="P20" i="44"/>
  <c r="P21" i="44"/>
  <c r="P10" i="44"/>
  <c r="P9" i="44"/>
  <c r="P10" i="43"/>
  <c r="P11" i="43"/>
  <c r="P12" i="43"/>
  <c r="P13" i="43"/>
  <c r="P14" i="43"/>
  <c r="P15" i="43"/>
  <c r="P16" i="43"/>
  <c r="P17" i="43"/>
  <c r="P18" i="43"/>
  <c r="P19" i="43"/>
  <c r="P20" i="43"/>
  <c r="P21" i="43"/>
  <c r="U9" i="44"/>
  <c r="Q9" i="44"/>
  <c r="L9" i="44"/>
  <c r="E9" i="44"/>
  <c r="F9" i="44" s="1"/>
  <c r="G9" i="44" s="1"/>
  <c r="T9" i="43"/>
  <c r="U9" i="43" s="1"/>
  <c r="P9" i="43"/>
  <c r="Q9" i="43" s="1"/>
  <c r="L9" i="43"/>
  <c r="M9" i="43" s="1"/>
  <c r="E9" i="43"/>
  <c r="D42" i="43"/>
  <c r="D7" i="43"/>
  <c r="F9" i="43" l="1"/>
  <c r="X9" i="43"/>
  <c r="AH9" i="43" s="1"/>
  <c r="AB9" i="43"/>
  <c r="R9" i="44"/>
  <c r="S9" i="44" s="1"/>
  <c r="M9" i="44"/>
  <c r="N9" i="44" s="1"/>
  <c r="R9" i="43"/>
  <c r="N9" i="43"/>
  <c r="S9" i="43" l="1"/>
  <c r="AD9" i="43"/>
  <c r="G9" i="43"/>
  <c r="Y9" i="43"/>
  <c r="AF9" i="43" s="1"/>
  <c r="V9" i="44"/>
  <c r="Z9" i="43" l="1"/>
  <c r="AG9" i="43" s="1"/>
  <c r="V9" i="43"/>
  <c r="AC9" i="43" s="1"/>
  <c r="E13" i="42"/>
  <c r="F13" i="42" s="1"/>
  <c r="E12" i="42"/>
  <c r="I28" i="44"/>
  <c r="I12" i="44"/>
  <c r="I13" i="44"/>
  <c r="I20" i="44"/>
  <c r="I11" i="44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F12" i="42" l="1"/>
  <c r="G12" i="42" s="1"/>
  <c r="G13" i="42"/>
  <c r="I40" i="43" l="1"/>
  <c r="K39" i="44"/>
  <c r="H39" i="44"/>
  <c r="J39" i="44"/>
  <c r="W39" i="44"/>
  <c r="I48" i="43" l="1"/>
  <c r="E31" i="44"/>
  <c r="E30" i="44"/>
  <c r="E29" i="44"/>
  <c r="E28" i="44"/>
  <c r="E27" i="44"/>
  <c r="E26" i="44"/>
  <c r="E25" i="44"/>
  <c r="E24" i="44"/>
  <c r="E23" i="44"/>
  <c r="F23" i="44" s="1"/>
  <c r="E22" i="44"/>
  <c r="F22" i="44" s="1"/>
  <c r="E21" i="44"/>
  <c r="F21" i="44" s="1"/>
  <c r="E20" i="44"/>
  <c r="E19" i="44"/>
  <c r="F19" i="44" s="1"/>
  <c r="E18" i="44"/>
  <c r="F18" i="44" s="1"/>
  <c r="E17" i="44"/>
  <c r="E16" i="44"/>
  <c r="E15" i="44"/>
  <c r="F15" i="44" s="1"/>
  <c r="G15" i="44" s="1"/>
  <c r="E14" i="44"/>
  <c r="E13" i="44"/>
  <c r="E12" i="44"/>
  <c r="E11" i="44"/>
  <c r="L10" i="44"/>
  <c r="M10" i="44" s="1"/>
  <c r="N10" i="44" s="1"/>
  <c r="E10" i="44"/>
  <c r="L8" i="44"/>
  <c r="M8" i="44" s="1"/>
  <c r="K7" i="44"/>
  <c r="H7" i="44"/>
  <c r="E12" i="43"/>
  <c r="E16" i="43"/>
  <c r="E20" i="43"/>
  <c r="E24" i="43"/>
  <c r="F24" i="43" s="1"/>
  <c r="E28" i="43"/>
  <c r="F28" i="43" s="1"/>
  <c r="E43" i="43"/>
  <c r="E46" i="43"/>
  <c r="E48" i="43"/>
  <c r="E50" i="43"/>
  <c r="I50" i="43"/>
  <c r="I49" i="43"/>
  <c r="I47" i="43"/>
  <c r="I45" i="43"/>
  <c r="I44" i="43"/>
  <c r="I43" i="43"/>
  <c r="W42" i="43"/>
  <c r="U42" i="43"/>
  <c r="T42" i="43"/>
  <c r="S42" i="43"/>
  <c r="R42" i="43"/>
  <c r="Q42" i="43"/>
  <c r="P42" i="43"/>
  <c r="O42" i="43"/>
  <c r="N42" i="43"/>
  <c r="M42" i="43"/>
  <c r="L42" i="43"/>
  <c r="K42" i="43"/>
  <c r="J42" i="43"/>
  <c r="H42" i="43"/>
  <c r="X41" i="43"/>
  <c r="AF41" i="43" s="1"/>
  <c r="I41" i="43"/>
  <c r="F41" i="43"/>
  <c r="G41" i="43" s="1"/>
  <c r="E40" i="43"/>
  <c r="X40" i="43" s="1"/>
  <c r="AG40" i="43" s="1"/>
  <c r="W39" i="43"/>
  <c r="U39" i="43"/>
  <c r="T39" i="43"/>
  <c r="S39" i="43"/>
  <c r="R39" i="43"/>
  <c r="Q39" i="43"/>
  <c r="O39" i="43"/>
  <c r="N39" i="43"/>
  <c r="M39" i="43"/>
  <c r="L39" i="43"/>
  <c r="K39" i="43"/>
  <c r="J39" i="43"/>
  <c r="J51" i="43" s="1"/>
  <c r="H39" i="43"/>
  <c r="E39" i="43"/>
  <c r="I31" i="43"/>
  <c r="E31" i="43"/>
  <c r="I30" i="43"/>
  <c r="E30" i="43"/>
  <c r="F30" i="43" s="1"/>
  <c r="I29" i="43"/>
  <c r="E29" i="43"/>
  <c r="F29" i="43" s="1"/>
  <c r="G29" i="43" s="1"/>
  <c r="I28" i="43"/>
  <c r="I27" i="43"/>
  <c r="E27" i="43"/>
  <c r="F27" i="43" s="1"/>
  <c r="G27" i="43" s="1"/>
  <c r="I26" i="43"/>
  <c r="E26" i="43"/>
  <c r="I25" i="43"/>
  <c r="E25" i="43"/>
  <c r="I24" i="43"/>
  <c r="I23" i="43"/>
  <c r="E23" i="43"/>
  <c r="F23" i="43" s="1"/>
  <c r="I22" i="43"/>
  <c r="E22" i="43"/>
  <c r="I21" i="43"/>
  <c r="E21" i="43"/>
  <c r="F21" i="43" s="1"/>
  <c r="I20" i="43"/>
  <c r="I19" i="43"/>
  <c r="E19" i="43"/>
  <c r="I18" i="43"/>
  <c r="E18" i="43"/>
  <c r="I17" i="43"/>
  <c r="E17" i="43"/>
  <c r="F17" i="43" s="1"/>
  <c r="G17" i="43" s="1"/>
  <c r="I16" i="43"/>
  <c r="I15" i="43"/>
  <c r="E15" i="43"/>
  <c r="I14" i="43"/>
  <c r="E14" i="43"/>
  <c r="I13" i="43"/>
  <c r="E13" i="43"/>
  <c r="I12" i="43"/>
  <c r="I11" i="43"/>
  <c r="E11" i="43"/>
  <c r="L10" i="43"/>
  <c r="M10" i="43" s="1"/>
  <c r="N10" i="43" s="1"/>
  <c r="E10" i="43"/>
  <c r="L8" i="43"/>
  <c r="M8" i="43" s="1"/>
  <c r="G8" i="43"/>
  <c r="K7" i="43"/>
  <c r="K51" i="43" s="1"/>
  <c r="H7" i="43"/>
  <c r="E11" i="42"/>
  <c r="L7" i="41"/>
  <c r="I7" i="41"/>
  <c r="E7" i="41"/>
  <c r="E17" i="42" l="1"/>
  <c r="V11" i="42" s="1"/>
  <c r="F11" i="42"/>
  <c r="G11" i="42" s="1"/>
  <c r="I11" i="42" s="1"/>
  <c r="L39" i="44"/>
  <c r="O51" i="43"/>
  <c r="L7" i="44"/>
  <c r="I39" i="44"/>
  <c r="I42" i="43"/>
  <c r="F40" i="43"/>
  <c r="G40" i="43" s="1"/>
  <c r="V40" i="43" s="1"/>
  <c r="AG41" i="43"/>
  <c r="AG39" i="43" s="1"/>
  <c r="F50" i="43"/>
  <c r="G50" i="43" s="1"/>
  <c r="V50" i="43" s="1"/>
  <c r="F46" i="43"/>
  <c r="G46" i="43" s="1"/>
  <c r="V46" i="43" s="1"/>
  <c r="Z41" i="43"/>
  <c r="AH41" i="43"/>
  <c r="E49" i="43"/>
  <c r="X49" i="43" s="1"/>
  <c r="E45" i="43"/>
  <c r="X45" i="43" s="1"/>
  <c r="AA41" i="43"/>
  <c r="F48" i="43"/>
  <c r="G48" i="43" s="1"/>
  <c r="V48" i="43" s="1"/>
  <c r="E44" i="43"/>
  <c r="H51" i="43"/>
  <c r="AD41" i="43"/>
  <c r="X46" i="43"/>
  <c r="E47" i="43"/>
  <c r="X47" i="43" s="1"/>
  <c r="X43" i="43"/>
  <c r="AG43" i="43" s="1"/>
  <c r="E39" i="44"/>
  <c r="D39" i="44"/>
  <c r="M39" i="44"/>
  <c r="D7" i="44"/>
  <c r="Z40" i="43"/>
  <c r="AD40" i="43"/>
  <c r="V41" i="43"/>
  <c r="AH40" i="43"/>
  <c r="AE41" i="43"/>
  <c r="F27" i="44"/>
  <c r="G27" i="44" s="1"/>
  <c r="M7" i="44"/>
  <c r="N8" i="44"/>
  <c r="F10" i="44"/>
  <c r="G10" i="44" s="1"/>
  <c r="F20" i="44"/>
  <c r="G20" i="44" s="1"/>
  <c r="F25" i="44"/>
  <c r="G25" i="44" s="1"/>
  <c r="F12" i="44"/>
  <c r="G12" i="44" s="1"/>
  <c r="F16" i="44"/>
  <c r="G16" i="44" s="1"/>
  <c r="F26" i="44"/>
  <c r="G26" i="44" s="1"/>
  <c r="I7" i="44"/>
  <c r="AK11" i="44" s="1"/>
  <c r="F14" i="44"/>
  <c r="G14" i="44" s="1"/>
  <c r="F13" i="44"/>
  <c r="G13" i="44" s="1"/>
  <c r="F17" i="44"/>
  <c r="G17" i="44" s="1"/>
  <c r="E7" i="44"/>
  <c r="F11" i="44"/>
  <c r="G11" i="44" s="1"/>
  <c r="G19" i="44"/>
  <c r="G23" i="44"/>
  <c r="F28" i="44"/>
  <c r="G28" i="44" s="1"/>
  <c r="F29" i="44"/>
  <c r="G29" i="44" s="1"/>
  <c r="F30" i="44"/>
  <c r="G30" i="44" s="1"/>
  <c r="F31" i="44"/>
  <c r="G31" i="44" s="1"/>
  <c r="G18" i="44"/>
  <c r="G21" i="44"/>
  <c r="G22" i="44"/>
  <c r="F24" i="44"/>
  <c r="G24" i="44" s="1"/>
  <c r="F12" i="43"/>
  <c r="G12" i="43" s="1"/>
  <c r="G21" i="43"/>
  <c r="G24" i="43"/>
  <c r="L7" i="43"/>
  <c r="L51" i="43" s="1"/>
  <c r="F10" i="43"/>
  <c r="G10" i="43" s="1"/>
  <c r="F20" i="43"/>
  <c r="G20" i="43" s="1"/>
  <c r="F31" i="43"/>
  <c r="G31" i="43" s="1"/>
  <c r="I7" i="43"/>
  <c r="X48" i="43"/>
  <c r="X50" i="43"/>
  <c r="Z50" i="43" s="1"/>
  <c r="F13" i="43"/>
  <c r="G13" i="43" s="1"/>
  <c r="F16" i="43"/>
  <c r="G16" i="43" s="1"/>
  <c r="F19" i="43"/>
  <c r="G19" i="43" s="1"/>
  <c r="F15" i="43"/>
  <c r="G15" i="43" s="1"/>
  <c r="E7" i="43"/>
  <c r="F11" i="43"/>
  <c r="G11" i="43" s="1"/>
  <c r="N8" i="43"/>
  <c r="F14" i="43"/>
  <c r="G14" i="43" s="1"/>
  <c r="F18" i="43"/>
  <c r="G18" i="43" s="1"/>
  <c r="F22" i="43"/>
  <c r="G22" i="43" s="1"/>
  <c r="G23" i="43"/>
  <c r="F25" i="43"/>
  <c r="G25" i="43" s="1"/>
  <c r="G28" i="43"/>
  <c r="G30" i="43"/>
  <c r="F26" i="43"/>
  <c r="G26" i="43" s="1"/>
  <c r="AA43" i="43"/>
  <c r="AH39" i="43"/>
  <c r="X39" i="43"/>
  <c r="F39" i="43"/>
  <c r="G39" i="43"/>
  <c r="AK8" i="43" s="1"/>
  <c r="I39" i="43"/>
  <c r="AG46" i="43"/>
  <c r="AF46" i="43"/>
  <c r="AB46" i="43"/>
  <c r="AE46" i="43"/>
  <c r="AA46" i="43"/>
  <c r="AH46" i="43"/>
  <c r="AD46" i="43"/>
  <c r="Z46" i="43"/>
  <c r="AA40" i="43"/>
  <c r="AE40" i="43"/>
  <c r="AC40" i="43" s="1"/>
  <c r="AB41" i="43"/>
  <c r="AB40" i="43"/>
  <c r="AF40" i="43"/>
  <c r="AF39" i="43" s="1"/>
  <c r="F43" i="43"/>
  <c r="G17" i="42" l="1"/>
  <c r="F17" i="42"/>
  <c r="AE43" i="43"/>
  <c r="AD43" i="43"/>
  <c r="AB43" i="43"/>
  <c r="Y43" i="43" s="1"/>
  <c r="Z43" i="43"/>
  <c r="AH43" i="43"/>
  <c r="AF43" i="43"/>
  <c r="AB50" i="43"/>
  <c r="AE50" i="43"/>
  <c r="AH50" i="43"/>
  <c r="AA50" i="43"/>
  <c r="AD50" i="43"/>
  <c r="AH49" i="43"/>
  <c r="AB49" i="43"/>
  <c r="AD49" i="43"/>
  <c r="AE49" i="43"/>
  <c r="AC41" i="43"/>
  <c r="AF47" i="43"/>
  <c r="Z47" i="43"/>
  <c r="AE45" i="43"/>
  <c r="AA45" i="43"/>
  <c r="AF45" i="43"/>
  <c r="AH45" i="43"/>
  <c r="Z45" i="43"/>
  <c r="AG45" i="43"/>
  <c r="AB45" i="43"/>
  <c r="AD45" i="43"/>
  <c r="E42" i="43"/>
  <c r="E51" i="43" s="1"/>
  <c r="AB47" i="43"/>
  <c r="AA49" i="43"/>
  <c r="Z49" i="43"/>
  <c r="Y41" i="43"/>
  <c r="AG49" i="43"/>
  <c r="F45" i="43"/>
  <c r="G45" i="43" s="1"/>
  <c r="V45" i="43" s="1"/>
  <c r="AE47" i="43"/>
  <c r="AH47" i="43"/>
  <c r="AE39" i="43"/>
  <c r="AG47" i="43"/>
  <c r="AF49" i="43"/>
  <c r="F44" i="43"/>
  <c r="G44" i="43" s="1"/>
  <c r="V44" i="43" s="1"/>
  <c r="AA47" i="43"/>
  <c r="AD47" i="43"/>
  <c r="F47" i="43"/>
  <c r="G47" i="43" s="1"/>
  <c r="V47" i="43" s="1"/>
  <c r="X44" i="43"/>
  <c r="X42" i="43" s="1"/>
  <c r="F49" i="43"/>
  <c r="G49" i="43" s="1"/>
  <c r="V49" i="43" s="1"/>
  <c r="AK13" i="43"/>
  <c r="F39" i="44"/>
  <c r="I51" i="43"/>
  <c r="AD48" i="43"/>
  <c r="Z48" i="43"/>
  <c r="F7" i="44"/>
  <c r="G8" i="44"/>
  <c r="G39" i="44" s="1"/>
  <c r="AH48" i="43"/>
  <c r="AE48" i="43"/>
  <c r="AB48" i="43"/>
  <c r="AA48" i="43"/>
  <c r="V39" i="43"/>
  <c r="AF50" i="43"/>
  <c r="AG50" i="43"/>
  <c r="AF48" i="43"/>
  <c r="AG48" i="43"/>
  <c r="N7" i="43"/>
  <c r="G7" i="43"/>
  <c r="AC46" i="43"/>
  <c r="Z39" i="43"/>
  <c r="Y45" i="43"/>
  <c r="M7" i="43"/>
  <c r="M51" i="43" s="1"/>
  <c r="G43" i="43"/>
  <c r="AB39" i="43"/>
  <c r="Y50" i="43"/>
  <c r="AA39" i="43"/>
  <c r="AC39" i="43"/>
  <c r="AD39" i="43"/>
  <c r="Y40" i="43"/>
  <c r="AC43" i="43"/>
  <c r="Y46" i="43"/>
  <c r="F7" i="43"/>
  <c r="P11" i="42"/>
  <c r="L11" i="42"/>
  <c r="S11" i="42"/>
  <c r="K11" i="42"/>
  <c r="R11" i="42"/>
  <c r="Q11" i="42"/>
  <c r="M11" i="42"/>
  <c r="O11" i="42"/>
  <c r="J42" i="41"/>
  <c r="F42" i="41"/>
  <c r="E51" i="41"/>
  <c r="D39" i="43"/>
  <c r="U31" i="41"/>
  <c r="Q31" i="41"/>
  <c r="J31" i="41"/>
  <c r="F31" i="41"/>
  <c r="G31" i="41" s="1"/>
  <c r="U30" i="41"/>
  <c r="Q30" i="41"/>
  <c r="J30" i="41"/>
  <c r="F30" i="41"/>
  <c r="G30" i="41" s="1"/>
  <c r="U29" i="41"/>
  <c r="Q29" i="41"/>
  <c r="J29" i="41"/>
  <c r="F29" i="41"/>
  <c r="G29" i="41" s="1"/>
  <c r="U28" i="41"/>
  <c r="Q28" i="41"/>
  <c r="J28" i="41"/>
  <c r="F28" i="41"/>
  <c r="U27" i="41"/>
  <c r="Q27" i="41"/>
  <c r="J27" i="41"/>
  <c r="F27" i="41"/>
  <c r="G27" i="41" s="1"/>
  <c r="U26" i="41"/>
  <c r="Q26" i="41"/>
  <c r="J26" i="41"/>
  <c r="F26" i="41"/>
  <c r="G26" i="41" s="1"/>
  <c r="U25" i="41"/>
  <c r="Q25" i="41"/>
  <c r="J25" i="41"/>
  <c r="F25" i="41"/>
  <c r="G25" i="41" s="1"/>
  <c r="U24" i="41"/>
  <c r="Q24" i="41"/>
  <c r="J24" i="41"/>
  <c r="F24" i="41"/>
  <c r="G24" i="41" s="1"/>
  <c r="H24" i="41" s="1"/>
  <c r="U23" i="41"/>
  <c r="Q23" i="41"/>
  <c r="J23" i="41"/>
  <c r="F23" i="41"/>
  <c r="U22" i="41"/>
  <c r="Q22" i="41"/>
  <c r="J22" i="41"/>
  <c r="F22" i="41"/>
  <c r="G22" i="41" s="1"/>
  <c r="H22" i="41" s="1"/>
  <c r="U21" i="41"/>
  <c r="Q21" i="41"/>
  <c r="J21" i="41"/>
  <c r="F21" i="41"/>
  <c r="U20" i="41"/>
  <c r="Q20" i="41"/>
  <c r="J20" i="41"/>
  <c r="F20" i="41"/>
  <c r="U19" i="41"/>
  <c r="Q19" i="41"/>
  <c r="J19" i="41"/>
  <c r="F19" i="41"/>
  <c r="G19" i="41" s="1"/>
  <c r="H19" i="41" s="1"/>
  <c r="U18" i="41"/>
  <c r="Q18" i="41"/>
  <c r="J18" i="41"/>
  <c r="F18" i="41"/>
  <c r="U17" i="41"/>
  <c r="Q17" i="41"/>
  <c r="J17" i="41"/>
  <c r="F17" i="41"/>
  <c r="U16" i="41"/>
  <c r="Q16" i="41"/>
  <c r="J16" i="41"/>
  <c r="F16" i="41"/>
  <c r="G16" i="41" s="1"/>
  <c r="H16" i="41" s="1"/>
  <c r="U15" i="41"/>
  <c r="Q15" i="41"/>
  <c r="J15" i="41"/>
  <c r="F15" i="41"/>
  <c r="G15" i="41" s="1"/>
  <c r="H15" i="41" s="1"/>
  <c r="U14" i="41"/>
  <c r="Q14" i="41"/>
  <c r="J14" i="41"/>
  <c r="F14" i="41"/>
  <c r="U13" i="41"/>
  <c r="Q13" i="41"/>
  <c r="J13" i="41"/>
  <c r="F13" i="41"/>
  <c r="U12" i="41"/>
  <c r="Q12" i="41"/>
  <c r="J12" i="41"/>
  <c r="F12" i="41"/>
  <c r="G12" i="41" s="1"/>
  <c r="H12" i="41" s="1"/>
  <c r="U11" i="41"/>
  <c r="Q11" i="41"/>
  <c r="J11" i="41"/>
  <c r="F11" i="41"/>
  <c r="U10" i="41"/>
  <c r="Q10" i="41"/>
  <c r="M10" i="41"/>
  <c r="N10" i="41" s="1"/>
  <c r="O10" i="41" s="1"/>
  <c r="F10" i="41"/>
  <c r="G10" i="41" s="1"/>
  <c r="U9" i="41"/>
  <c r="Q9" i="41"/>
  <c r="M9" i="41"/>
  <c r="F9" i="41"/>
  <c r="G9" i="41" s="1"/>
  <c r="M8" i="41"/>
  <c r="F8" i="41"/>
  <c r="G8" i="41" s="1"/>
  <c r="M7" i="41" l="1"/>
  <c r="M51" i="41" s="1"/>
  <c r="L51" i="41"/>
  <c r="P51" i="41"/>
  <c r="I51" i="41"/>
  <c r="K51" i="41"/>
  <c r="X51" i="41"/>
  <c r="Y39" i="43"/>
  <c r="AK17" i="43" s="1"/>
  <c r="AC49" i="43"/>
  <c r="N39" i="44"/>
  <c r="N7" i="44"/>
  <c r="AK8" i="44" s="1"/>
  <c r="AC45" i="43"/>
  <c r="Y47" i="43"/>
  <c r="F42" i="43"/>
  <c r="F51" i="43" s="1"/>
  <c r="AC47" i="43"/>
  <c r="Y49" i="43"/>
  <c r="AK11" i="43"/>
  <c r="N51" i="43"/>
  <c r="AG44" i="43"/>
  <c r="AG42" i="43" s="1"/>
  <c r="AB44" i="43"/>
  <c r="AB42" i="43" s="1"/>
  <c r="AD44" i="43"/>
  <c r="AE44" i="43"/>
  <c r="AE42" i="43" s="1"/>
  <c r="Z44" i="43"/>
  <c r="AF44" i="43"/>
  <c r="AF42" i="43" s="1"/>
  <c r="AH44" i="43"/>
  <c r="AH42" i="43" s="1"/>
  <c r="AA44" i="43"/>
  <c r="AA42" i="43" s="1"/>
  <c r="D51" i="43"/>
  <c r="G7" i="44"/>
  <c r="Y48" i="43"/>
  <c r="V10" i="41"/>
  <c r="U10" i="44"/>
  <c r="U10" i="43"/>
  <c r="V14" i="41"/>
  <c r="U14" i="44"/>
  <c r="U14" i="43"/>
  <c r="V16" i="41"/>
  <c r="U16" i="43"/>
  <c r="U16" i="44"/>
  <c r="R19" i="41"/>
  <c r="S19" i="41" s="1"/>
  <c r="T19" i="41" s="1"/>
  <c r="Q19" i="44"/>
  <c r="Q19" i="43"/>
  <c r="R23" i="41"/>
  <c r="S23" i="41" s="1"/>
  <c r="T23" i="41" s="1"/>
  <c r="Q23" i="44"/>
  <c r="Q23" i="43"/>
  <c r="R26" i="41"/>
  <c r="Y26" i="41" s="1"/>
  <c r="Q26" i="44"/>
  <c r="Q26" i="43"/>
  <c r="R30" i="41"/>
  <c r="S30" i="41" s="1"/>
  <c r="T30" i="41" s="1"/>
  <c r="Q30" i="44"/>
  <c r="Q30" i="43"/>
  <c r="V17" i="41"/>
  <c r="U17" i="43"/>
  <c r="U17" i="44"/>
  <c r="V19" i="41"/>
  <c r="U19" i="44"/>
  <c r="U19" i="43"/>
  <c r="V20" i="41"/>
  <c r="U20" i="44"/>
  <c r="U20" i="43"/>
  <c r="V22" i="41"/>
  <c r="U22" i="44"/>
  <c r="U22" i="43"/>
  <c r="V23" i="41"/>
  <c r="U23" i="44"/>
  <c r="U23" i="43"/>
  <c r="V24" i="41"/>
  <c r="U24" i="43"/>
  <c r="U24" i="44"/>
  <c r="V25" i="41"/>
  <c r="U25" i="43"/>
  <c r="U25" i="44"/>
  <c r="V27" i="41"/>
  <c r="U27" i="44"/>
  <c r="U27" i="43"/>
  <c r="V28" i="41"/>
  <c r="U28" i="44"/>
  <c r="U28" i="43"/>
  <c r="V29" i="41"/>
  <c r="U29" i="43"/>
  <c r="U29" i="44"/>
  <c r="V31" i="41"/>
  <c r="U31" i="44"/>
  <c r="U31" i="43"/>
  <c r="AC50" i="43"/>
  <c r="V9" i="41"/>
  <c r="U8" i="43"/>
  <c r="U8" i="44"/>
  <c r="U13" i="43"/>
  <c r="U13" i="44"/>
  <c r="R20" i="41"/>
  <c r="Y20" i="41" s="1"/>
  <c r="Q20" i="43"/>
  <c r="Q20" i="44"/>
  <c r="R28" i="41"/>
  <c r="Y28" i="41" s="1"/>
  <c r="AA28" i="41" s="1"/>
  <c r="Q28" i="43"/>
  <c r="Q28" i="44"/>
  <c r="R8" i="41"/>
  <c r="R9" i="41"/>
  <c r="S9" i="41" s="1"/>
  <c r="T9" i="41" s="1"/>
  <c r="Q8" i="43"/>
  <c r="R8" i="43" s="1"/>
  <c r="R10" i="41"/>
  <c r="S10" i="41" s="1"/>
  <c r="Q10" i="43"/>
  <c r="Q10" i="44"/>
  <c r="R11" i="41"/>
  <c r="Y11" i="41" s="1"/>
  <c r="Q11" i="44"/>
  <c r="Q11" i="43"/>
  <c r="R12" i="41"/>
  <c r="S12" i="41" s="1"/>
  <c r="Q12" i="43"/>
  <c r="Q12" i="44"/>
  <c r="Q13" i="44"/>
  <c r="Q13" i="43"/>
  <c r="R14" i="41"/>
  <c r="S14" i="41" s="1"/>
  <c r="Q14" i="43"/>
  <c r="Q14" i="44"/>
  <c r="R15" i="41"/>
  <c r="S15" i="41" s="1"/>
  <c r="T15" i="41" s="1"/>
  <c r="Q15" i="44"/>
  <c r="Q15" i="43"/>
  <c r="R16" i="41"/>
  <c r="S16" i="41" s="1"/>
  <c r="Q16" i="43"/>
  <c r="Q16" i="44"/>
  <c r="V12" i="41"/>
  <c r="U12" i="44"/>
  <c r="U12" i="43"/>
  <c r="R18" i="41"/>
  <c r="S18" i="41" s="1"/>
  <c r="T18" i="41" s="1"/>
  <c r="Q18" i="44"/>
  <c r="Q18" i="43"/>
  <c r="R24" i="41"/>
  <c r="S24" i="41" s="1"/>
  <c r="T24" i="41" s="1"/>
  <c r="Q24" i="44"/>
  <c r="Q24" i="43"/>
  <c r="R29" i="41"/>
  <c r="S29" i="41" s="1"/>
  <c r="Q29" i="43"/>
  <c r="Q29" i="44"/>
  <c r="V8" i="41"/>
  <c r="U11" i="44"/>
  <c r="U11" i="43"/>
  <c r="V15" i="41"/>
  <c r="U15" i="44"/>
  <c r="U15" i="43"/>
  <c r="R17" i="41"/>
  <c r="S17" i="41" s="1"/>
  <c r="T17" i="41" s="1"/>
  <c r="Q17" i="43"/>
  <c r="Q17" i="44"/>
  <c r="R21" i="41"/>
  <c r="S21" i="41" s="1"/>
  <c r="Q21" i="44"/>
  <c r="Q21" i="43"/>
  <c r="R22" i="41"/>
  <c r="Y22" i="41" s="1"/>
  <c r="AE22" i="41" s="1"/>
  <c r="Q22" i="43"/>
  <c r="Q22" i="44"/>
  <c r="R25" i="41"/>
  <c r="S25" i="41" s="1"/>
  <c r="Q25" i="43"/>
  <c r="Q25" i="44"/>
  <c r="R27" i="41"/>
  <c r="S27" i="41" s="1"/>
  <c r="Q27" i="44"/>
  <c r="Q27" i="43"/>
  <c r="R31" i="41"/>
  <c r="S31" i="41" s="1"/>
  <c r="Q31" i="44"/>
  <c r="Q31" i="43"/>
  <c r="V18" i="41"/>
  <c r="U18" i="44"/>
  <c r="U18" i="43"/>
  <c r="V21" i="41"/>
  <c r="U21" i="43"/>
  <c r="U21" i="44"/>
  <c r="V26" i="41"/>
  <c r="U26" i="44"/>
  <c r="U26" i="43"/>
  <c r="V30" i="41"/>
  <c r="U30" i="44"/>
  <c r="U30" i="43"/>
  <c r="AC48" i="43"/>
  <c r="V43" i="43"/>
  <c r="V42" i="43" s="1"/>
  <c r="G42" i="43"/>
  <c r="G51" i="43" s="1"/>
  <c r="N11" i="42"/>
  <c r="J11" i="42"/>
  <c r="F7" i="41"/>
  <c r="J7" i="41"/>
  <c r="R13" i="41"/>
  <c r="Y13" i="41" s="1"/>
  <c r="Q7" i="41"/>
  <c r="Q51" i="41" s="1"/>
  <c r="V13" i="41"/>
  <c r="U7" i="41"/>
  <c r="U51" i="41" s="1"/>
  <c r="H10" i="41"/>
  <c r="G14" i="41"/>
  <c r="H14" i="41" s="1"/>
  <c r="G17" i="41"/>
  <c r="H17" i="41" s="1"/>
  <c r="G28" i="41"/>
  <c r="H28" i="41" s="1"/>
  <c r="S8" i="41"/>
  <c r="T8" i="41" s="1"/>
  <c r="V11" i="41"/>
  <c r="G20" i="41"/>
  <c r="H20" i="41" s="1"/>
  <c r="H9" i="41"/>
  <c r="N9" i="41"/>
  <c r="O9" i="41" s="1"/>
  <c r="T12" i="41"/>
  <c r="G23" i="41"/>
  <c r="H23" i="41" s="1"/>
  <c r="G18" i="41"/>
  <c r="H18" i="41" s="1"/>
  <c r="Y19" i="41"/>
  <c r="Y8" i="41"/>
  <c r="AG8" i="41" s="1"/>
  <c r="H8" i="41"/>
  <c r="N8" i="41"/>
  <c r="G11" i="41"/>
  <c r="G13" i="41"/>
  <c r="H13" i="41" s="1"/>
  <c r="S28" i="41"/>
  <c r="T28" i="41" s="1"/>
  <c r="G21" i="41"/>
  <c r="H21" i="41" s="1"/>
  <c r="H25" i="41"/>
  <c r="H27" i="41"/>
  <c r="H29" i="41"/>
  <c r="H31" i="41"/>
  <c r="H26" i="41"/>
  <c r="H30" i="41"/>
  <c r="Y42" i="41"/>
  <c r="Y29" i="41" l="1"/>
  <c r="T29" i="41"/>
  <c r="T16" i="41"/>
  <c r="W16" i="41" s="1"/>
  <c r="AL16" i="41" s="1"/>
  <c r="AM16" i="41" s="1"/>
  <c r="Y31" i="41"/>
  <c r="AE31" i="41" s="1"/>
  <c r="Y21" i="41"/>
  <c r="AH21" i="41" s="1"/>
  <c r="Y30" i="41"/>
  <c r="AB30" i="41" s="1"/>
  <c r="W24" i="41"/>
  <c r="AL24" i="41" s="1"/>
  <c r="AM24" i="41" s="1"/>
  <c r="Y16" i="41"/>
  <c r="AI16" i="41" s="1"/>
  <c r="AK16" i="41" s="1"/>
  <c r="W19" i="41"/>
  <c r="AL19" i="41" s="1"/>
  <c r="AM19" i="41" s="1"/>
  <c r="W12" i="41"/>
  <c r="AL12" i="41" s="1"/>
  <c r="AM12" i="41" s="1"/>
  <c r="Y15" i="41"/>
  <c r="AH15" i="41" s="1"/>
  <c r="T27" i="41"/>
  <c r="AB28" i="41"/>
  <c r="Y9" i="41"/>
  <c r="AI9" i="41" s="1"/>
  <c r="AK9" i="41" s="1"/>
  <c r="S22" i="41"/>
  <c r="T22" i="41" s="1"/>
  <c r="W22" i="41" s="1"/>
  <c r="AL22" i="41" s="1"/>
  <c r="AM22" i="41" s="1"/>
  <c r="N7" i="41"/>
  <c r="N51" i="41" s="1"/>
  <c r="Y17" i="41"/>
  <c r="AG17" i="41" s="1"/>
  <c r="T31" i="41"/>
  <c r="W31" i="41" s="1"/>
  <c r="T21" i="41"/>
  <c r="W21" i="41" s="1"/>
  <c r="AL21" i="41" s="1"/>
  <c r="AM21" i="41" s="1"/>
  <c r="W17" i="41"/>
  <c r="AL17" i="41" s="1"/>
  <c r="AM17" i="41" s="1"/>
  <c r="Y27" i="41"/>
  <c r="AE27" i="41" s="1"/>
  <c r="Y24" i="41"/>
  <c r="AG24" i="41" s="1"/>
  <c r="Y10" i="41"/>
  <c r="AA10" i="41" s="1"/>
  <c r="Y23" i="41"/>
  <c r="AB23" i="41" s="1"/>
  <c r="Y12" i="41"/>
  <c r="AE12" i="41" s="1"/>
  <c r="S20" i="41"/>
  <c r="T20" i="41" s="1"/>
  <c r="W20" i="41" s="1"/>
  <c r="AL20" i="41" s="1"/>
  <c r="AM20" i="41" s="1"/>
  <c r="S26" i="41"/>
  <c r="T26" i="41" s="1"/>
  <c r="W26" i="41" s="1"/>
  <c r="G42" i="41"/>
  <c r="AB26" i="41"/>
  <c r="AA26" i="41"/>
  <c r="T25" i="41"/>
  <c r="W25" i="41" s="1"/>
  <c r="Y25" i="41"/>
  <c r="AE25" i="41" s="1"/>
  <c r="S11" i="41"/>
  <c r="W15" i="41"/>
  <c r="AL15" i="41" s="1"/>
  <c r="AM15" i="41" s="1"/>
  <c r="Y14" i="41"/>
  <c r="AB14" i="41" s="1"/>
  <c r="Y18" i="41"/>
  <c r="AB18" i="41" s="1"/>
  <c r="T14" i="41"/>
  <c r="W14" i="41" s="1"/>
  <c r="AL14" i="41" s="1"/>
  <c r="AM14" i="41" s="1"/>
  <c r="R7" i="41"/>
  <c r="R51" i="41" s="1"/>
  <c r="J51" i="41"/>
  <c r="F51" i="41"/>
  <c r="Q8" i="44"/>
  <c r="S8" i="44" s="1"/>
  <c r="V8" i="44" s="1"/>
  <c r="P7" i="44"/>
  <c r="P39" i="44"/>
  <c r="AC44" i="43"/>
  <c r="AC42" i="43" s="1"/>
  <c r="AD42" i="43"/>
  <c r="Y44" i="43"/>
  <c r="Y42" i="43" s="1"/>
  <c r="AK18" i="43" s="1"/>
  <c r="Z42" i="43"/>
  <c r="T39" i="44"/>
  <c r="AK10" i="43"/>
  <c r="R31" i="43"/>
  <c r="S31" i="43" s="1"/>
  <c r="V31" i="43" s="1"/>
  <c r="X31" i="43"/>
  <c r="R27" i="44"/>
  <c r="S27" i="44" s="1"/>
  <c r="V27" i="44" s="1"/>
  <c r="X27" i="44"/>
  <c r="R21" i="43"/>
  <c r="S21" i="43" s="1"/>
  <c r="V21" i="43" s="1"/>
  <c r="X21" i="43"/>
  <c r="R17" i="43"/>
  <c r="S17" i="43" s="1"/>
  <c r="V17" i="43" s="1"/>
  <c r="X17" i="43"/>
  <c r="T51" i="43"/>
  <c r="R24" i="43"/>
  <c r="S24" i="43" s="1"/>
  <c r="V24" i="43" s="1"/>
  <c r="X24" i="43"/>
  <c r="R18" i="44"/>
  <c r="S18" i="44" s="1"/>
  <c r="V18" i="44" s="1"/>
  <c r="X18" i="44"/>
  <c r="R15" i="43"/>
  <c r="S15" i="43" s="1"/>
  <c r="V15" i="43" s="1"/>
  <c r="X15" i="43"/>
  <c r="R14" i="43"/>
  <c r="S14" i="43" s="1"/>
  <c r="V14" i="43" s="1"/>
  <c r="X14" i="43"/>
  <c r="R12" i="44"/>
  <c r="S12" i="44" s="1"/>
  <c r="V12" i="44" s="1"/>
  <c r="X12" i="44"/>
  <c r="R11" i="44"/>
  <c r="S11" i="44" s="1"/>
  <c r="V11" i="44" s="1"/>
  <c r="X11" i="44"/>
  <c r="Q39" i="44"/>
  <c r="R28" i="43"/>
  <c r="S28" i="43" s="1"/>
  <c r="V28" i="43" s="1"/>
  <c r="X28" i="43"/>
  <c r="R30" i="44"/>
  <c r="S30" i="44" s="1"/>
  <c r="V30" i="44" s="1"/>
  <c r="X30" i="44"/>
  <c r="R19" i="43"/>
  <c r="S19" i="43" s="1"/>
  <c r="V19" i="43" s="1"/>
  <c r="X19" i="43"/>
  <c r="S13" i="41"/>
  <c r="T13" i="41" s="1"/>
  <c r="W13" i="41" s="1"/>
  <c r="AL13" i="41" s="1"/>
  <c r="AM13" i="41" s="1"/>
  <c r="R31" i="44"/>
  <c r="S31" i="44" s="1"/>
  <c r="V31" i="44" s="1"/>
  <c r="X31" i="44"/>
  <c r="R22" i="44"/>
  <c r="S22" i="44" s="1"/>
  <c r="V22" i="44" s="1"/>
  <c r="X22" i="44"/>
  <c r="R21" i="44"/>
  <c r="S21" i="44" s="1"/>
  <c r="V21" i="44" s="1"/>
  <c r="X21" i="44"/>
  <c r="R29" i="44"/>
  <c r="S29" i="44" s="1"/>
  <c r="V29" i="44" s="1"/>
  <c r="X29" i="44"/>
  <c r="X24" i="44"/>
  <c r="R24" i="44"/>
  <c r="S24" i="44" s="1"/>
  <c r="V24" i="44" s="1"/>
  <c r="R16" i="44"/>
  <c r="S16" i="44" s="1"/>
  <c r="V16" i="44" s="1"/>
  <c r="X16" i="44"/>
  <c r="R15" i="44"/>
  <c r="S15" i="44" s="1"/>
  <c r="V15" i="44" s="1"/>
  <c r="X15" i="44"/>
  <c r="X12" i="43"/>
  <c r="R12" i="43"/>
  <c r="S12" i="43" s="1"/>
  <c r="V12" i="43" s="1"/>
  <c r="X8" i="43"/>
  <c r="S8" i="43"/>
  <c r="V8" i="43" s="1"/>
  <c r="P7" i="43"/>
  <c r="P51" i="43" s="1"/>
  <c r="R23" i="43"/>
  <c r="S23" i="43" s="1"/>
  <c r="V23" i="43" s="1"/>
  <c r="X23" i="43"/>
  <c r="R19" i="44"/>
  <c r="S19" i="44" s="1"/>
  <c r="V19" i="44" s="1"/>
  <c r="X19" i="44"/>
  <c r="X38" i="43"/>
  <c r="R25" i="44"/>
  <c r="S25" i="44" s="1"/>
  <c r="V25" i="44" s="1"/>
  <c r="X25" i="44"/>
  <c r="R22" i="43"/>
  <c r="S22" i="43" s="1"/>
  <c r="V22" i="43" s="1"/>
  <c r="X22" i="43"/>
  <c r="R29" i="43"/>
  <c r="S29" i="43" s="1"/>
  <c r="V29" i="43" s="1"/>
  <c r="X29" i="43"/>
  <c r="X16" i="43"/>
  <c r="R16" i="43"/>
  <c r="S16" i="43" s="1"/>
  <c r="V16" i="43" s="1"/>
  <c r="R13" i="43"/>
  <c r="S13" i="43" s="1"/>
  <c r="V13" i="43" s="1"/>
  <c r="X13" i="43"/>
  <c r="X10" i="44"/>
  <c r="R10" i="44"/>
  <c r="S10" i="44" s="1"/>
  <c r="V10" i="44" s="1"/>
  <c r="X8" i="44"/>
  <c r="R20" i="44"/>
  <c r="S20" i="44" s="1"/>
  <c r="V20" i="44" s="1"/>
  <c r="X20" i="44"/>
  <c r="R26" i="43"/>
  <c r="S26" i="43" s="1"/>
  <c r="V26" i="43" s="1"/>
  <c r="X26" i="43"/>
  <c r="R23" i="44"/>
  <c r="S23" i="44" s="1"/>
  <c r="V23" i="44" s="1"/>
  <c r="X23" i="44"/>
  <c r="AG28" i="41"/>
  <c r="AO13" i="41"/>
  <c r="R27" i="43"/>
  <c r="S27" i="43" s="1"/>
  <c r="V27" i="43" s="1"/>
  <c r="X27" i="43"/>
  <c r="R25" i="43"/>
  <c r="S25" i="43" s="1"/>
  <c r="V25" i="43" s="1"/>
  <c r="X25" i="43"/>
  <c r="R17" i="44"/>
  <c r="S17" i="44" s="1"/>
  <c r="V17" i="44" s="1"/>
  <c r="X17" i="44"/>
  <c r="R18" i="43"/>
  <c r="S18" i="43" s="1"/>
  <c r="V18" i="43" s="1"/>
  <c r="X18" i="43"/>
  <c r="X14" i="44"/>
  <c r="R14" i="44"/>
  <c r="S14" i="44" s="1"/>
  <c r="V14" i="44" s="1"/>
  <c r="R13" i="44"/>
  <c r="S13" i="44" s="1"/>
  <c r="V13" i="44" s="1"/>
  <c r="X13" i="44"/>
  <c r="R11" i="43"/>
  <c r="S11" i="43" s="1"/>
  <c r="V11" i="43" s="1"/>
  <c r="X11" i="43"/>
  <c r="R10" i="43"/>
  <c r="S10" i="43" s="1"/>
  <c r="V10" i="43" s="1"/>
  <c r="X10" i="43"/>
  <c r="R28" i="44"/>
  <c r="S28" i="44" s="1"/>
  <c r="V28" i="44" s="1"/>
  <c r="X28" i="44"/>
  <c r="X20" i="43"/>
  <c r="R20" i="43"/>
  <c r="S20" i="43" s="1"/>
  <c r="V20" i="43" s="1"/>
  <c r="R30" i="43"/>
  <c r="S30" i="43" s="1"/>
  <c r="V30" i="43" s="1"/>
  <c r="X30" i="43"/>
  <c r="R26" i="44"/>
  <c r="S26" i="44" s="1"/>
  <c r="V26" i="44" s="1"/>
  <c r="X26" i="44"/>
  <c r="I17" i="42"/>
  <c r="P9" i="42"/>
  <c r="M9" i="42"/>
  <c r="R9" i="42"/>
  <c r="V10" i="42" s="1"/>
  <c r="Q9" i="42"/>
  <c r="L9" i="42"/>
  <c r="S9" i="42"/>
  <c r="I9" i="42"/>
  <c r="AG26" i="41"/>
  <c r="V7" i="41"/>
  <c r="G7" i="41"/>
  <c r="AB22" i="41"/>
  <c r="T10" i="41"/>
  <c r="W10" i="41" s="1"/>
  <c r="AL10" i="41" s="1"/>
  <c r="AM10" i="41" s="1"/>
  <c r="AE28" i="41"/>
  <c r="AI30" i="41"/>
  <c r="AK30" i="41" s="1"/>
  <c r="AF22" i="41"/>
  <c r="AH22" i="41"/>
  <c r="AA30" i="41"/>
  <c r="AI22" i="41"/>
  <c r="AK22" i="41" s="1"/>
  <c r="AH26" i="41"/>
  <c r="AF28" i="41"/>
  <c r="AF26" i="41"/>
  <c r="AI28" i="41"/>
  <c r="AK28" i="41" s="1"/>
  <c r="AH28" i="41"/>
  <c r="AG22" i="41"/>
  <c r="AG30" i="41"/>
  <c r="AE26" i="41"/>
  <c r="AC26" i="41"/>
  <c r="AC28" i="41"/>
  <c r="AI26" i="41"/>
  <c r="AK26" i="41" s="1"/>
  <c r="AA22" i="41"/>
  <c r="AC22" i="41"/>
  <c r="W23" i="41"/>
  <c r="AL23" i="41" s="1"/>
  <c r="AM23" i="41" s="1"/>
  <c r="W29" i="41"/>
  <c r="W30" i="41"/>
  <c r="W28" i="41"/>
  <c r="W18" i="41"/>
  <c r="AL18" i="41" s="1"/>
  <c r="AM18" i="41" s="1"/>
  <c r="W27" i="41"/>
  <c r="W9" i="41"/>
  <c r="AL9" i="41" s="1"/>
  <c r="AH16" i="41"/>
  <c r="AI13" i="41"/>
  <c r="AK13" i="41" s="1"/>
  <c r="AE13" i="41"/>
  <c r="AA13" i="41"/>
  <c r="AG13" i="41"/>
  <c r="AC13" i="41"/>
  <c r="AB13" i="41"/>
  <c r="AH13" i="41"/>
  <c r="AF13" i="41"/>
  <c r="H11" i="41"/>
  <c r="AF18" i="41"/>
  <c r="AF20" i="41"/>
  <c r="AB20" i="41"/>
  <c r="AH20" i="41"/>
  <c r="AC20" i="41"/>
  <c r="AG20" i="41"/>
  <c r="AA20" i="41"/>
  <c r="AE20" i="41"/>
  <c r="AI20" i="41"/>
  <c r="AK20" i="41" s="1"/>
  <c r="AI42" i="41"/>
  <c r="AK42" i="41" s="1"/>
  <c r="AE42" i="41"/>
  <c r="AA42" i="41"/>
  <c r="AH42" i="41"/>
  <c r="AG42" i="41"/>
  <c r="AC42" i="41"/>
  <c r="AF42" i="41"/>
  <c r="AB42" i="41"/>
  <c r="AG11" i="41"/>
  <c r="AC11" i="41"/>
  <c r="AI11" i="41"/>
  <c r="AK11" i="41" s="1"/>
  <c r="AE11" i="41"/>
  <c r="AA11" i="41"/>
  <c r="AB11" i="41"/>
  <c r="AH11" i="41"/>
  <c r="AF11" i="41"/>
  <c r="AI19" i="41"/>
  <c r="AK19" i="41" s="1"/>
  <c r="AE19" i="41"/>
  <c r="AH19" i="41"/>
  <c r="AC19" i="41"/>
  <c r="AG19" i="41"/>
  <c r="AB19" i="41"/>
  <c r="AF19" i="41"/>
  <c r="AA19" i="41"/>
  <c r="AC15" i="41"/>
  <c r="AE15" i="41"/>
  <c r="O8" i="41"/>
  <c r="O7" i="41" s="1"/>
  <c r="AI8" i="41"/>
  <c r="AK8" i="41" s="1"/>
  <c r="AH8" i="41"/>
  <c r="AA8" i="41"/>
  <c r="AF8" i="41"/>
  <c r="AE8" i="41"/>
  <c r="AB8" i="41"/>
  <c r="AB10" i="41"/>
  <c r="AC9" i="41"/>
  <c r="AF9" i="41"/>
  <c r="AA31" i="41"/>
  <c r="AG31" i="41"/>
  <c r="AF21" i="41"/>
  <c r="AI29" i="41"/>
  <c r="AK29" i="41" s="1"/>
  <c r="AE29" i="41"/>
  <c r="AA29" i="41"/>
  <c r="AH29" i="41"/>
  <c r="AF29" i="41"/>
  <c r="AB29" i="41"/>
  <c r="AG29" i="41"/>
  <c r="AC29" i="41"/>
  <c r="T11" i="41"/>
  <c r="AA24" i="41" l="1"/>
  <c r="AF24" i="41"/>
  <c r="AE10" i="41"/>
  <c r="AF10" i="41"/>
  <c r="AI10" i="41"/>
  <c r="AK10" i="41" s="1"/>
  <c r="AA15" i="41"/>
  <c r="AF15" i="41"/>
  <c r="AG10" i="41"/>
  <c r="AI15" i="41"/>
  <c r="AK15" i="41" s="1"/>
  <c r="AG15" i="41"/>
  <c r="AD15" i="41" s="1"/>
  <c r="AC10" i="41"/>
  <c r="AB15" i="41"/>
  <c r="AF31" i="41"/>
  <c r="AI31" i="41"/>
  <c r="AK31" i="41" s="1"/>
  <c r="AF14" i="41"/>
  <c r="AB16" i="41"/>
  <c r="AE16" i="41"/>
  <c r="AC31" i="41"/>
  <c r="Z31" i="41" s="1"/>
  <c r="AH31" i="41"/>
  <c r="AC16" i="41"/>
  <c r="AB31" i="41"/>
  <c r="AF16" i="41"/>
  <c r="AD16" i="41" s="1"/>
  <c r="AA16" i="41"/>
  <c r="AC21" i="41"/>
  <c r="AF25" i="41"/>
  <c r="AI12" i="41"/>
  <c r="AK12" i="41" s="1"/>
  <c r="AB9" i="41"/>
  <c r="AG9" i="41"/>
  <c r="AB12" i="41"/>
  <c r="AI25" i="41"/>
  <c r="AK25" i="41" s="1"/>
  <c r="AC30" i="41"/>
  <c r="AE30" i="41"/>
  <c r="AD30" i="41" s="1"/>
  <c r="AI24" i="41"/>
  <c r="AK24" i="41" s="1"/>
  <c r="AE9" i="41"/>
  <c r="AH9" i="41"/>
  <c r="AA9" i="41"/>
  <c r="AG14" i="41"/>
  <c r="AE24" i="41"/>
  <c r="AD24" i="41" s="1"/>
  <c r="AC24" i="41"/>
  <c r="AF30" i="41"/>
  <c r="AH30" i="41"/>
  <c r="AB21" i="41"/>
  <c r="AE21" i="41"/>
  <c r="AA27" i="41"/>
  <c r="AA21" i="41"/>
  <c r="AI21" i="41"/>
  <c r="AK21" i="41" s="1"/>
  <c r="AG16" i="41"/>
  <c r="AG21" i="41"/>
  <c r="AD21" i="41" s="1"/>
  <c r="AI27" i="41"/>
  <c r="AK27" i="41" s="1"/>
  <c r="AG27" i="41"/>
  <c r="AC23" i="41"/>
  <c r="AF27" i="41"/>
  <c r="AC27" i="41"/>
  <c r="AH27" i="41"/>
  <c r="AI23" i="41"/>
  <c r="AK23" i="41" s="1"/>
  <c r="AH23" i="41"/>
  <c r="AB17" i="41"/>
  <c r="AI17" i="41"/>
  <c r="AK17" i="41" s="1"/>
  <c r="AA17" i="41"/>
  <c r="AH17" i="41"/>
  <c r="Z28" i="41"/>
  <c r="AE23" i="41"/>
  <c r="AF23" i="41"/>
  <c r="AB27" i="41"/>
  <c r="AG23" i="41"/>
  <c r="AC17" i="41"/>
  <c r="AE17" i="41"/>
  <c r="AF17" i="41"/>
  <c r="AD17" i="41" s="1"/>
  <c r="AH10" i="41"/>
  <c r="AA18" i="41"/>
  <c r="AB24" i="41"/>
  <c r="AG12" i="41"/>
  <c r="AF12" i="41"/>
  <c r="AH12" i="41"/>
  <c r="AC12" i="41"/>
  <c r="AA12" i="41"/>
  <c r="AM9" i="41"/>
  <c r="AN4" i="41"/>
  <c r="AC25" i="41"/>
  <c r="AH25" i="41"/>
  <c r="AI14" i="41"/>
  <c r="AK14" i="41" s="1"/>
  <c r="AG25" i="41"/>
  <c r="AA25" i="41"/>
  <c r="AC14" i="41"/>
  <c r="AB25" i="41"/>
  <c r="AE14" i="41"/>
  <c r="AH24" i="41"/>
  <c r="AA23" i="41"/>
  <c r="AA14" i="41"/>
  <c r="Y7" i="41"/>
  <c r="Y51" i="41" s="1"/>
  <c r="AH14" i="41"/>
  <c r="S7" i="41"/>
  <c r="S51" i="41" s="1"/>
  <c r="AE18" i="41"/>
  <c r="AC18" i="41"/>
  <c r="Z18" i="41" s="1"/>
  <c r="AI18" i="41"/>
  <c r="AG18" i="41"/>
  <c r="AH18" i="41"/>
  <c r="W42" i="41"/>
  <c r="AO10" i="41" s="1"/>
  <c r="H42" i="41"/>
  <c r="F54" i="41" s="1"/>
  <c r="F55" i="41" s="1"/>
  <c r="Z26" i="41"/>
  <c r="AO11" i="41"/>
  <c r="O51" i="41"/>
  <c r="G51" i="41"/>
  <c r="U39" i="44"/>
  <c r="AO12" i="41"/>
  <c r="V51" i="41"/>
  <c r="Z28" i="44"/>
  <c r="AB28" i="44"/>
  <c r="AG28" i="44"/>
  <c r="AF28" i="44"/>
  <c r="AD28" i="44"/>
  <c r="AA28" i="44"/>
  <c r="AH28" i="44"/>
  <c r="AE28" i="44"/>
  <c r="AH17" i="44"/>
  <c r="AA17" i="44"/>
  <c r="AD17" i="44"/>
  <c r="AE17" i="44"/>
  <c r="AF17" i="44"/>
  <c r="AG17" i="44"/>
  <c r="AB17" i="44"/>
  <c r="Z17" i="44"/>
  <c r="AA26" i="43"/>
  <c r="AB26" i="43"/>
  <c r="AD26" i="43"/>
  <c r="AF26" i="43"/>
  <c r="AH26" i="43"/>
  <c r="Z26" i="43"/>
  <c r="AE26" i="43"/>
  <c r="AG26" i="43"/>
  <c r="AA20" i="44"/>
  <c r="AF20" i="44"/>
  <c r="AB20" i="44"/>
  <c r="AD20" i="44"/>
  <c r="AE20" i="44"/>
  <c r="Z20" i="44"/>
  <c r="AH20" i="44"/>
  <c r="AG20" i="44"/>
  <c r="AE13" i="43"/>
  <c r="AA13" i="43"/>
  <c r="AB13" i="43"/>
  <c r="AD13" i="43"/>
  <c r="AF13" i="43"/>
  <c r="AG13" i="43"/>
  <c r="Z13" i="43"/>
  <c r="AH13" i="43"/>
  <c r="AF29" i="43"/>
  <c r="AH29" i="43"/>
  <c r="AD29" i="43"/>
  <c r="AG29" i="43"/>
  <c r="AE29" i="43"/>
  <c r="AB29" i="43"/>
  <c r="Z29" i="43"/>
  <c r="AA29" i="43"/>
  <c r="AF31" i="44"/>
  <c r="Z31" i="44"/>
  <c r="AG31" i="44"/>
  <c r="AA31" i="44"/>
  <c r="AB31" i="44"/>
  <c r="AD31" i="44"/>
  <c r="AH31" i="44"/>
  <c r="AE31" i="44"/>
  <c r="AF28" i="43"/>
  <c r="AG28" i="43"/>
  <c r="AB28" i="43"/>
  <c r="AD28" i="43"/>
  <c r="AE28" i="43"/>
  <c r="AH28" i="43"/>
  <c r="AA28" i="43"/>
  <c r="Z28" i="43"/>
  <c r="AA12" i="44"/>
  <c r="AB12" i="44"/>
  <c r="AD12" i="44"/>
  <c r="AF12" i="44"/>
  <c r="AE12" i="44"/>
  <c r="AG12" i="44"/>
  <c r="Z12" i="44"/>
  <c r="AH12" i="44"/>
  <c r="AE26" i="44"/>
  <c r="AF26" i="44"/>
  <c r="AA26" i="44"/>
  <c r="AD26" i="44"/>
  <c r="AG26" i="44"/>
  <c r="Z26" i="44"/>
  <c r="AH26" i="44"/>
  <c r="AB26" i="44"/>
  <c r="AB11" i="43"/>
  <c r="AD11" i="43"/>
  <c r="Z11" i="43"/>
  <c r="AE11" i="43"/>
  <c r="AG11" i="43"/>
  <c r="AF11" i="43"/>
  <c r="AA11" i="43"/>
  <c r="AH11" i="43"/>
  <c r="AG18" i="43"/>
  <c r="AH18" i="43"/>
  <c r="AB18" i="43"/>
  <c r="AD18" i="43"/>
  <c r="AF18" i="43"/>
  <c r="AE18" i="43"/>
  <c r="Z18" i="43"/>
  <c r="AA18" i="43"/>
  <c r="AB27" i="43"/>
  <c r="AA27" i="43"/>
  <c r="AD27" i="43"/>
  <c r="Z27" i="43"/>
  <c r="AG27" i="43"/>
  <c r="AF27" i="43"/>
  <c r="AH27" i="43"/>
  <c r="AE27" i="43"/>
  <c r="AD38" i="43"/>
  <c r="AF38" i="43"/>
  <c r="AH38" i="43"/>
  <c r="AB38" i="43"/>
  <c r="Z38" i="43"/>
  <c r="AE38" i="43"/>
  <c r="AG38" i="43"/>
  <c r="AA38" i="43"/>
  <c r="AH23" i="43"/>
  <c r="AF23" i="43"/>
  <c r="AD23" i="43"/>
  <c r="AB23" i="43"/>
  <c r="Z23" i="43"/>
  <c r="AE23" i="43"/>
  <c r="AG23" i="43"/>
  <c r="AA23" i="43"/>
  <c r="Q7" i="43"/>
  <c r="Q51" i="43" s="1"/>
  <c r="X51" i="43" s="1"/>
  <c r="Z12" i="43"/>
  <c r="AH12" i="43"/>
  <c r="AF12" i="43"/>
  <c r="AG12" i="43"/>
  <c r="AB12" i="43"/>
  <c r="AE12" i="43"/>
  <c r="AA12" i="43"/>
  <c r="AD12" i="43"/>
  <c r="AD16" i="44"/>
  <c r="AF16" i="44"/>
  <c r="AH16" i="44"/>
  <c r="Z16" i="44"/>
  <c r="AA16" i="44"/>
  <c r="AB16" i="44"/>
  <c r="AE16" i="44"/>
  <c r="AG16" i="44"/>
  <c r="Z24" i="44"/>
  <c r="AG24" i="44"/>
  <c r="AF24" i="44"/>
  <c r="AE24" i="44"/>
  <c r="AD24" i="44"/>
  <c r="AA24" i="44"/>
  <c r="AH24" i="44"/>
  <c r="AB24" i="44"/>
  <c r="AE22" i="44"/>
  <c r="AD22" i="44"/>
  <c r="AA22" i="44"/>
  <c r="AB22" i="44"/>
  <c r="AF22" i="44"/>
  <c r="Z22" i="44"/>
  <c r="AG22" i="44"/>
  <c r="AH22" i="44"/>
  <c r="AB19" i="43"/>
  <c r="AD19" i="43"/>
  <c r="AF19" i="43"/>
  <c r="AG19" i="43"/>
  <c r="AE19" i="43"/>
  <c r="AA19" i="43"/>
  <c r="Z19" i="43"/>
  <c r="AH19" i="43"/>
  <c r="AB11" i="44"/>
  <c r="AG11" i="44"/>
  <c r="Z11" i="44"/>
  <c r="AA11" i="44"/>
  <c r="AF11" i="44"/>
  <c r="AH11" i="44"/>
  <c r="AD11" i="44"/>
  <c r="AE11" i="44"/>
  <c r="AA15" i="43"/>
  <c r="AF15" i="43"/>
  <c r="AD15" i="43"/>
  <c r="AB15" i="43"/>
  <c r="AG15" i="43"/>
  <c r="AH15" i="43"/>
  <c r="AE15" i="43"/>
  <c r="Z15" i="43"/>
  <c r="AF21" i="43"/>
  <c r="AB21" i="43"/>
  <c r="Z21" i="43"/>
  <c r="AH21" i="43"/>
  <c r="AD21" i="43"/>
  <c r="AE21" i="43"/>
  <c r="AG21" i="43"/>
  <c r="AA21" i="43"/>
  <c r="AE31" i="43"/>
  <c r="AA31" i="43"/>
  <c r="Z31" i="43"/>
  <c r="AG31" i="43"/>
  <c r="AB31" i="43"/>
  <c r="AD31" i="43"/>
  <c r="AH31" i="43"/>
  <c r="AF31" i="43"/>
  <c r="AG25" i="43"/>
  <c r="AB25" i="43"/>
  <c r="AF25" i="43"/>
  <c r="AE25" i="43"/>
  <c r="Z25" i="43"/>
  <c r="AA25" i="43"/>
  <c r="AD25" i="43"/>
  <c r="AH25" i="43"/>
  <c r="AD23" i="44"/>
  <c r="AA23" i="44"/>
  <c r="Z23" i="44"/>
  <c r="AG23" i="44"/>
  <c r="AH23" i="44"/>
  <c r="AB23" i="44"/>
  <c r="AF23" i="44"/>
  <c r="AE23" i="44"/>
  <c r="AE25" i="44"/>
  <c r="AF25" i="44"/>
  <c r="AA25" i="44"/>
  <c r="AD25" i="44"/>
  <c r="AG25" i="44"/>
  <c r="Z25" i="44"/>
  <c r="AH25" i="44"/>
  <c r="AB25" i="44"/>
  <c r="Z15" i="44"/>
  <c r="AA15" i="44"/>
  <c r="AF15" i="44"/>
  <c r="AD15" i="44"/>
  <c r="AE15" i="44"/>
  <c r="AG15" i="44"/>
  <c r="AB15" i="44"/>
  <c r="AH15" i="44"/>
  <c r="AD29" i="44"/>
  <c r="AA29" i="44"/>
  <c r="Z29" i="44"/>
  <c r="AB29" i="44"/>
  <c r="AH29" i="44"/>
  <c r="AE29" i="44"/>
  <c r="AF29" i="44"/>
  <c r="AG29" i="44"/>
  <c r="AF21" i="44"/>
  <c r="Z21" i="44"/>
  <c r="AB21" i="44"/>
  <c r="AG21" i="44"/>
  <c r="AD21" i="44"/>
  <c r="AA21" i="44"/>
  <c r="AH21" i="44"/>
  <c r="AE21" i="44"/>
  <c r="AG14" i="43"/>
  <c r="AB14" i="43"/>
  <c r="AH14" i="43"/>
  <c r="AF14" i="43"/>
  <c r="AE14" i="43"/>
  <c r="AD14" i="43"/>
  <c r="AA14" i="43"/>
  <c r="Z14" i="43"/>
  <c r="AE24" i="43"/>
  <c r="AH24" i="43"/>
  <c r="AF24" i="43"/>
  <c r="AB24" i="43"/>
  <c r="AG24" i="43"/>
  <c r="AD24" i="43"/>
  <c r="AA24" i="43"/>
  <c r="Z24" i="43"/>
  <c r="U7" i="43"/>
  <c r="AH30" i="43"/>
  <c r="AE30" i="43"/>
  <c r="Z30" i="43"/>
  <c r="AA30" i="43"/>
  <c r="AG30" i="43"/>
  <c r="AF30" i="43"/>
  <c r="AD30" i="43"/>
  <c r="AB30" i="43"/>
  <c r="AH20" i="43"/>
  <c r="Z20" i="43"/>
  <c r="AA20" i="43"/>
  <c r="AE20" i="43"/>
  <c r="AG20" i="43"/>
  <c r="AF20" i="43"/>
  <c r="AB20" i="43"/>
  <c r="AD20" i="43"/>
  <c r="AF10" i="43"/>
  <c r="AG10" i="43"/>
  <c r="Z10" i="43"/>
  <c r="AH10" i="43"/>
  <c r="AD10" i="43"/>
  <c r="AB10" i="43"/>
  <c r="AA10" i="43"/>
  <c r="AH13" i="44"/>
  <c r="AE13" i="44"/>
  <c r="AD13" i="44"/>
  <c r="AG13" i="44"/>
  <c r="AA13" i="44"/>
  <c r="AF13" i="44"/>
  <c r="Z13" i="44"/>
  <c r="AB13" i="44"/>
  <c r="AG14" i="44"/>
  <c r="AB14" i="44"/>
  <c r="AE14" i="44"/>
  <c r="AF14" i="44"/>
  <c r="AH14" i="44"/>
  <c r="Z14" i="44"/>
  <c r="AD14" i="44"/>
  <c r="AA14" i="44"/>
  <c r="U7" i="44"/>
  <c r="AK12" i="44" s="1"/>
  <c r="AE8" i="44"/>
  <c r="AG8" i="44"/>
  <c r="Z8" i="44"/>
  <c r="AA8" i="44"/>
  <c r="AB8" i="44"/>
  <c r="AH8" i="44"/>
  <c r="AF8" i="44"/>
  <c r="AD8" i="44"/>
  <c r="AG10" i="44"/>
  <c r="AE10" i="44"/>
  <c r="AH10" i="44"/>
  <c r="AF10" i="44"/>
  <c r="AB10" i="44"/>
  <c r="Z10" i="44"/>
  <c r="AD10" i="44"/>
  <c r="AA10" i="44"/>
  <c r="Z16" i="43"/>
  <c r="AG16" i="43"/>
  <c r="AD16" i="43"/>
  <c r="AH16" i="43"/>
  <c r="AF16" i="43"/>
  <c r="AB16" i="43"/>
  <c r="AE16" i="43"/>
  <c r="AA16" i="43"/>
  <c r="AA22" i="43"/>
  <c r="AG22" i="43"/>
  <c r="AH22" i="43"/>
  <c r="AB22" i="43"/>
  <c r="AD22" i="43"/>
  <c r="AE22" i="43"/>
  <c r="Z22" i="43"/>
  <c r="AF22" i="43"/>
  <c r="AD19" i="44"/>
  <c r="AA19" i="44"/>
  <c r="Z19" i="44"/>
  <c r="AG19" i="44"/>
  <c r="AH19" i="44"/>
  <c r="AB19" i="44"/>
  <c r="AF19" i="44"/>
  <c r="AE19" i="44"/>
  <c r="Z8" i="43"/>
  <c r="AE8" i="43"/>
  <c r="AG8" i="43"/>
  <c r="AF8" i="43"/>
  <c r="AA8" i="43"/>
  <c r="AB8" i="43"/>
  <c r="AH8" i="43"/>
  <c r="AD8" i="43"/>
  <c r="Z30" i="44"/>
  <c r="AB30" i="44"/>
  <c r="AG30" i="44"/>
  <c r="AF30" i="44"/>
  <c r="AD30" i="44"/>
  <c r="AA30" i="44"/>
  <c r="AE30" i="44"/>
  <c r="AH30" i="44"/>
  <c r="R39" i="44"/>
  <c r="Q7" i="44"/>
  <c r="AG18" i="44"/>
  <c r="AH18" i="44"/>
  <c r="AF18" i="44"/>
  <c r="Z18" i="44"/>
  <c r="AA18" i="44"/>
  <c r="AB18" i="44"/>
  <c r="AE18" i="44"/>
  <c r="AD18" i="44"/>
  <c r="AD17" i="43"/>
  <c r="Z17" i="43"/>
  <c r="AF17" i="43"/>
  <c r="AG17" i="43"/>
  <c r="AE17" i="43"/>
  <c r="AA17" i="43"/>
  <c r="AB17" i="43"/>
  <c r="AH17" i="43"/>
  <c r="AF27" i="44"/>
  <c r="Z27" i="44"/>
  <c r="AG27" i="44"/>
  <c r="AE27" i="44"/>
  <c r="AH27" i="44"/>
  <c r="AB27" i="44"/>
  <c r="AA27" i="44"/>
  <c r="AD27" i="44"/>
  <c r="N9" i="42"/>
  <c r="O9" i="42"/>
  <c r="J9" i="42"/>
  <c r="V9" i="42" s="1"/>
  <c r="K9" i="42"/>
  <c r="K17" i="42"/>
  <c r="O17" i="42"/>
  <c r="L17" i="42"/>
  <c r="P17" i="42"/>
  <c r="S17" i="42"/>
  <c r="R17" i="42"/>
  <c r="M17" i="42"/>
  <c r="Q17" i="42"/>
  <c r="H7" i="41"/>
  <c r="T7" i="41"/>
  <c r="AD28" i="41"/>
  <c r="Z24" i="41"/>
  <c r="Z30" i="41"/>
  <c r="Z22" i="41"/>
  <c r="AO17" i="41"/>
  <c r="AD22" i="41"/>
  <c r="AD26" i="41"/>
  <c r="Z42" i="41"/>
  <c r="Z20" i="41"/>
  <c r="Z9" i="41"/>
  <c r="Z10" i="41"/>
  <c r="Z8" i="41"/>
  <c r="W11" i="41"/>
  <c r="AL11" i="41" s="1"/>
  <c r="AM11" i="41" s="1"/>
  <c r="Z23" i="41"/>
  <c r="Z11" i="41"/>
  <c r="AD31" i="41"/>
  <c r="AO9" i="41"/>
  <c r="AD8" i="41"/>
  <c r="AD19" i="41"/>
  <c r="AD11" i="41"/>
  <c r="AD42" i="41"/>
  <c r="Z13" i="41"/>
  <c r="W8" i="41"/>
  <c r="AD13" i="41"/>
  <c r="Z29" i="41"/>
  <c r="AD29" i="41"/>
  <c r="Z19" i="41"/>
  <c r="AD20" i="41"/>
  <c r="Z12" i="41" l="1"/>
  <c r="AD27" i="41"/>
  <c r="AD9" i="41"/>
  <c r="Z21" i="41"/>
  <c r="Z15" i="41"/>
  <c r="Z16" i="41"/>
  <c r="AD10" i="41"/>
  <c r="Z14" i="41"/>
  <c r="Z25" i="41"/>
  <c r="AD12" i="41"/>
  <c r="AD23" i="41"/>
  <c r="AB7" i="41"/>
  <c r="AB51" i="41" s="1"/>
  <c r="Z27" i="41"/>
  <c r="Z17" i="41"/>
  <c r="AF7" i="41"/>
  <c r="AF51" i="41" s="1"/>
  <c r="AA7" i="41"/>
  <c r="AA51" i="41" s="1"/>
  <c r="AI7" i="41"/>
  <c r="AI51" i="41" s="1"/>
  <c r="AK18" i="41"/>
  <c r="AE7" i="41"/>
  <c r="AE51" i="41" s="1"/>
  <c r="AG7" i="41"/>
  <c r="AO21" i="41" s="1"/>
  <c r="AD18" i="41"/>
  <c r="AD14" i="41"/>
  <c r="AC7" i="41"/>
  <c r="AC51" i="41" s="1"/>
  <c r="AD25" i="41"/>
  <c r="AH7" i="41"/>
  <c r="AH51" i="41" s="1"/>
  <c r="AO14" i="41"/>
  <c r="T51" i="41"/>
  <c r="J17" i="42"/>
  <c r="N17" i="42"/>
  <c r="Y14" i="44"/>
  <c r="Y23" i="44"/>
  <c r="Y18" i="44"/>
  <c r="Y17" i="44"/>
  <c r="Y15" i="43"/>
  <c r="Y20" i="43"/>
  <c r="AC25" i="43"/>
  <c r="AC12" i="43"/>
  <c r="Y13" i="43"/>
  <c r="AC27" i="43"/>
  <c r="Y18" i="43"/>
  <c r="Y29" i="43"/>
  <c r="AC14" i="43"/>
  <c r="Y31" i="43"/>
  <c r="Y19" i="43"/>
  <c r="AC23" i="43"/>
  <c r="Y16" i="43"/>
  <c r="AC10" i="43"/>
  <c r="Z51" i="43"/>
  <c r="AG51" i="43"/>
  <c r="AH51" i="43"/>
  <c r="AF51" i="43"/>
  <c r="AB51" i="43"/>
  <c r="AE51" i="43"/>
  <c r="AD51" i="43"/>
  <c r="AA51" i="43"/>
  <c r="Y22" i="43"/>
  <c r="AK12" i="43"/>
  <c r="U51" i="43"/>
  <c r="AO19" i="41"/>
  <c r="AO8" i="41"/>
  <c r="H51" i="41"/>
  <c r="W7" i="41"/>
  <c r="W51" i="41" s="1"/>
  <c r="R55" i="41" s="1"/>
  <c r="Y29" i="44"/>
  <c r="Y16" i="44"/>
  <c r="Y12" i="44"/>
  <c r="AC12" i="44"/>
  <c r="Y31" i="44"/>
  <c r="AC27" i="44"/>
  <c r="AC18" i="44"/>
  <c r="Y19" i="44"/>
  <c r="AC10" i="44"/>
  <c r="Y8" i="44"/>
  <c r="R7" i="43"/>
  <c r="R51" i="43" s="1"/>
  <c r="Y27" i="44"/>
  <c r="Y17" i="43"/>
  <c r="S39" i="44"/>
  <c r="R7" i="44"/>
  <c r="AC30" i="44"/>
  <c r="Y30" i="44"/>
  <c r="Y8" i="43"/>
  <c r="AC19" i="44"/>
  <c r="AC22" i="43"/>
  <c r="AB7" i="44"/>
  <c r="AB39" i="44" s="1"/>
  <c r="AC14" i="44"/>
  <c r="Y13" i="44"/>
  <c r="AC13" i="44"/>
  <c r="Y10" i="43"/>
  <c r="AC30" i="43"/>
  <c r="Y30" i="43"/>
  <c r="AC21" i="44"/>
  <c r="AC29" i="44"/>
  <c r="Y15" i="44"/>
  <c r="AC23" i="44"/>
  <c r="Y25" i="43"/>
  <c r="AC31" i="43"/>
  <c r="AC19" i="43"/>
  <c r="Y22" i="44"/>
  <c r="AC22" i="44"/>
  <c r="AA7" i="43"/>
  <c r="AE7" i="43"/>
  <c r="AK20" i="43" s="1"/>
  <c r="B4" i="45" s="1"/>
  <c r="C4" i="45" s="1"/>
  <c r="C9" i="45" s="1"/>
  <c r="AH7" i="43"/>
  <c r="AK24" i="43" s="1"/>
  <c r="AG7" i="43"/>
  <c r="AK22" i="43" s="1"/>
  <c r="X7" i="43"/>
  <c r="Y23" i="43"/>
  <c r="Y38" i="43"/>
  <c r="AC38" i="43"/>
  <c r="AC29" i="43"/>
  <c r="Y20" i="44"/>
  <c r="Y26" i="43"/>
  <c r="AC16" i="43"/>
  <c r="AO20" i="41"/>
  <c r="AC17" i="43"/>
  <c r="AC8" i="43"/>
  <c r="AF7" i="43"/>
  <c r="AK21" i="43" s="1"/>
  <c r="AC8" i="44"/>
  <c r="Y24" i="43"/>
  <c r="Y14" i="43"/>
  <c r="AC15" i="44"/>
  <c r="AC25" i="44"/>
  <c r="AC21" i="43"/>
  <c r="AC24" i="44"/>
  <c r="Y24" i="44"/>
  <c r="AC16" i="44"/>
  <c r="Y12" i="43"/>
  <c r="Y27" i="43"/>
  <c r="AC18" i="43"/>
  <c r="AC26" i="44"/>
  <c r="Y28" i="43"/>
  <c r="AC28" i="43"/>
  <c r="AC13" i="43"/>
  <c r="AC28" i="44"/>
  <c r="Y28" i="44"/>
  <c r="AF7" i="44"/>
  <c r="Y11" i="43"/>
  <c r="AC20" i="44"/>
  <c r="AE7" i="44"/>
  <c r="AA7" i="44"/>
  <c r="AA39" i="44" s="1"/>
  <c r="AH7" i="44"/>
  <c r="AG7" i="44"/>
  <c r="X7" i="44"/>
  <c r="X39" i="44" s="1"/>
  <c r="AB7" i="43"/>
  <c r="Y10" i="44"/>
  <c r="AC20" i="43"/>
  <c r="AC24" i="43"/>
  <c r="Y21" i="44"/>
  <c r="Y25" i="44"/>
  <c r="Y21" i="43"/>
  <c r="AC15" i="43"/>
  <c r="AC11" i="44"/>
  <c r="Y11" i="44"/>
  <c r="AC11" i="43"/>
  <c r="Y26" i="44"/>
  <c r="AC31" i="44"/>
  <c r="AC26" i="43"/>
  <c r="AC17" i="44"/>
  <c r="V8" i="42"/>
  <c r="AO18" i="41"/>
  <c r="Z7" i="41" l="1"/>
  <c r="Z51" i="41" s="1"/>
  <c r="AD7" i="41"/>
  <c r="AD51" i="41" s="1"/>
  <c r="AG51" i="41"/>
  <c r="AO24" i="41"/>
  <c r="AO22" i="41"/>
  <c r="AO7" i="41"/>
  <c r="Y51" i="43"/>
  <c r="AC51" i="43"/>
  <c r="AE39" i="44"/>
  <c r="AK18" i="44"/>
  <c r="AG39" i="44"/>
  <c r="AK20" i="44"/>
  <c r="AH39" i="44"/>
  <c r="AK24" i="44"/>
  <c r="AF39" i="44"/>
  <c r="AK19" i="44"/>
  <c r="AC7" i="44"/>
  <c r="AC39" i="44" s="1"/>
  <c r="AD7" i="44"/>
  <c r="Y7" i="43"/>
  <c r="AK16" i="43" s="1"/>
  <c r="Z7" i="43"/>
  <c r="S7" i="44"/>
  <c r="AK10" i="44" s="1"/>
  <c r="AK7" i="44" s="1"/>
  <c r="Y7" i="44"/>
  <c r="Z7" i="44"/>
  <c r="Z39" i="44" s="1"/>
  <c r="AC7" i="43"/>
  <c r="AD7" i="43"/>
  <c r="AK19" i="43" s="1"/>
  <c r="S7" i="43"/>
  <c r="V7" i="43"/>
  <c r="AO16" i="41" l="1"/>
  <c r="AO15" i="41" s="1"/>
  <c r="AJ4" i="43"/>
  <c r="V7" i="44"/>
  <c r="V39" i="44"/>
  <c r="AK14" i="43"/>
  <c r="AK7" i="43" s="1"/>
  <c r="S51" i="43"/>
  <c r="AD39" i="44"/>
  <c r="AK17" i="44"/>
  <c r="Y39" i="44"/>
  <c r="AK16" i="44"/>
  <c r="AK15" i="43"/>
  <c r="AK15" i="44" l="1"/>
</calcChain>
</file>

<file path=xl/sharedStrings.xml><?xml version="1.0" encoding="utf-8"?>
<sst xmlns="http://schemas.openxmlformats.org/spreadsheetml/2006/main" count="510" uniqueCount="133">
  <si>
    <t>CV</t>
  </si>
  <si>
    <t>PCTNVK</t>
  </si>
  <si>
    <t>Lê Quỳnh Anh</t>
  </si>
  <si>
    <t>Đặng Thị Hường</t>
  </si>
  <si>
    <t>V.07.02.05</t>
  </si>
  <si>
    <t>NVN</t>
  </si>
  <si>
    <t>BV</t>
  </si>
  <si>
    <t>KT</t>
  </si>
  <si>
    <t>GV</t>
  </si>
  <si>
    <t>HP</t>
  </si>
  <si>
    <t>HT</t>
  </si>
  <si>
    <t>TRƯỜNG MẦM NON NGỌC THỤY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</si>
  <si>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</si>
  <si>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</si>
  <si>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</si>
  <si>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</si>
  <si>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</si>
  <si>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</si>
  <si>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</si>
  <si>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</si>
  <si>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</si>
  <si>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</si>
  <si>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</si>
  <si>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</si>
  <si>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</si>
  <si>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</si>
  <si>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</si>
  <si>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</si>
  <si>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</si>
  <si>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</si>
  <si>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</si>
  <si>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</si>
  <si>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</si>
  <si>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</si>
  <si>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</si>
  <si>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</si>
  <si>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</si>
  <si>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</si>
  <si>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</si>
  <si>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</si>
  <si>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</si>
  <si>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</si>
  <si>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</si>
  <si>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</si>
  <si>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</si>
  <si>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</si>
  <si>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</si>
  <si>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</si>
  <si>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</si>
  <si>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</si>
  <si>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</si>
  <si>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</si>
  <si>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</si>
  <si>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</si>
  <si>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</si>
  <si>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</si>
  <si>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</si>
  <si>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</si>
  <si>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</si>
  <si>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</si>
  <si>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</si>
  <si>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</si>
  <si>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</si>
  <si>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Ngọc Thụy, ngày      tháng     năm 2021</t>
  </si>
  <si>
    <t>KPCĐ
2%</t>
  </si>
  <si>
    <t>Lương nuôi</t>
  </si>
  <si>
    <t>Nuôi</t>
  </si>
  <si>
    <t>Giáo viên HĐ trường</t>
  </si>
  <si>
    <t>GVHĐ</t>
  </si>
  <si>
    <t>Lương vùng tối thiểu</t>
  </si>
  <si>
    <t>Chức vụ</t>
  </si>
  <si>
    <t>Giáo viên hợp đồng</t>
  </si>
  <si>
    <t>Tổng cộng</t>
  </si>
  <si>
    <t>Số HĐLĐ</t>
  </si>
  <si>
    <t>04/2021/HĐLĐ</t>
  </si>
  <si>
    <t>TỔNG CỘNG</t>
  </si>
  <si>
    <t>Nguyễn T Ngọc Thư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</si>
  <si>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</si>
  <si>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</si>
  <si>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</si>
  <si>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</si>
  <si>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</si>
  <si>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</si>
  <si>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</si>
  <si>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</si>
  <si>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</si>
  <si>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</si>
  <si>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</si>
  <si>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</si>
  <si>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</si>
  <si>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</si>
  <si>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</si>
  <si>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</si>
  <si>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</si>
  <si>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</si>
  <si>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</si>
  <si>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</si>
  <si>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</si>
  <si>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</si>
  <si>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</si>
  <si>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</si>
  <si>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</si>
  <si>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</si>
  <si>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</si>
  <si>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</si>
  <si>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</si>
  <si>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</si>
  <si>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Cao Thanh Hải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</si>
  <si>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</si>
  <si>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</si>
  <si>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</si>
  <si>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</si>
  <si>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</si>
  <si>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</si>
  <si>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</si>
  <si>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</si>
  <si>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Nguyễn Thị Huyền Trang</t>
  </si>
  <si>
    <t>Ngô Trà Mi</t>
  </si>
  <si>
    <t>Phạm Thanh Mai</t>
  </si>
  <si>
    <t>Nguyễn Thị Ngọc Thư</t>
  </si>
  <si>
    <t>TRƯỜNG MẦM NON BẮC BIÊN</t>
  </si>
  <si>
    <t>Y tế</t>
  </si>
  <si>
    <t>Ninh Cường</t>
  </si>
  <si>
    <t>Đinh Thùy Linh</t>
  </si>
  <si>
    <t>Lê Xuân Hà</t>
  </si>
  <si>
    <t>Nguyễn Kim Trọng</t>
  </si>
  <si>
    <t>CNTT</t>
  </si>
  <si>
    <t>KPCĐ</t>
  </si>
  <si>
    <t>BẢNG THANH TOÁN LƯƠNG THÁNG 06 NĂM 2021 - NGUỒN 13</t>
  </si>
  <si>
    <t>BẢNG THANH TOÁN LƯƠNG THÁNG 06 NĂM 2021 - NGUỒN CCTL</t>
  </si>
  <si>
    <t>BẢNG THANH TOÁN TIỀN CÔNG HỢP ĐỒNG TRƯỜNG THÁNG 06/2021</t>
  </si>
  <si>
    <t>BẢNG THANH TOÁN LƯƠNG THÁNG 06 NĂM 2021 - NGUỒN 1.490.000đ</t>
  </si>
  <si>
    <t>Phan Thị Ngọc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</si>
</sst>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"/>
  </numFmts>
  <fonts count="19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6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1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65" fontId="14" fillId="0" borderId="0" xfId="0" applyNumberFormat="1" applyFont="1" applyFill="1" applyAlignment="1"/>
    <xf numFmtId="165" fontId="3" fillId="0" borderId="0" xfId="0" applyNumberFormat="1" applyFont="1" applyFill="1" applyAlignment="1">
      <alignment horizontal="center" vertical="center" wrapText="1"/>
    </xf>
    <xf numFmtId="165" fontId="0" fillId="0" borderId="0" xfId="1" applyNumberFormat="1" applyFont="1"/>
    <xf numFmtId="165" fontId="0" fillId="0" borderId="0" xfId="0" applyNumberFormat="1"/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5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8"/>
  <sheetViews>
    <sheetView tabSelected="1" topLeftCell="A4" zoomScaleNormal="100" workbookViewId="0">
      <selection activeCell="A39" sqref="A39:XFD39"/>
    </sheetView>
  </sheetViews>
  <sheetFormatPr defaultRowHeight="15" x14ac:dyDescent="0.25"/>
  <cols>
    <col min="1" max="1" width="3.5" style="8" bestFit="1" customWidth="1"/>
    <col min="2" max="2" width="15.5" style="8" customWidth="1"/>
    <col min="3" max="3" width="3.69921875" style="8" customWidth="1"/>
    <col min="4" max="4" width="8.19921875" style="13" customWidth="1"/>
    <col min="5" max="5" width="6.09765625" style="33" customWidth="1"/>
    <col min="6" max="6" width="11.59765625" style="15" customWidth="1"/>
    <col min="7" max="7" width="7.8984375" style="15" customWidth="1"/>
    <col min="8" max="8" width="9.19921875" style="15" customWidth="1"/>
    <col min="9" max="9" width="5.09765625" style="33" customWidth="1"/>
    <col min="10" max="10" width="7.5" style="8" customWidth="1"/>
    <col min="11" max="11" width="4.3984375" style="8" hidden="1" customWidth="1"/>
    <col min="12" max="12" width="5.09765625" style="33" customWidth="1"/>
    <col min="13" max="13" width="7.296875" style="8" customWidth="1"/>
    <col min="14" max="14" width="6.09765625" style="8" customWidth="1"/>
    <col min="15" max="15" width="7.19921875" style="8" customWidth="1"/>
    <col min="16" max="16" width="4.69921875" style="8" bestFit="1" customWidth="1"/>
    <col min="17" max="17" width="5.796875" style="38" customWidth="1"/>
    <col min="18" max="18" width="12.69921875" style="14" customWidth="1"/>
    <col min="19" max="19" width="7.296875" style="14" customWidth="1"/>
    <col min="20" max="20" width="8.09765625" style="14" customWidth="1"/>
    <col min="21" max="21" width="6" style="38" customWidth="1"/>
    <col min="22" max="22" width="8.19921875" style="8" customWidth="1"/>
    <col min="23" max="23" width="11.19921875" style="22" customWidth="1"/>
    <col min="24" max="24" width="3.796875" style="8" customWidth="1"/>
    <col min="25" max="25" width="11.19921875" style="15" customWidth="1"/>
    <col min="26" max="26" width="8.19921875" style="8" customWidth="1"/>
    <col min="27" max="27" width="7.8984375" style="8" customWidth="1"/>
    <col min="28" max="28" width="7.59765625" style="8" customWidth="1"/>
    <col min="29" max="29" width="7.796875" style="8" customWidth="1"/>
    <col min="30" max="30" width="8.3984375" style="8" customWidth="1"/>
    <col min="31" max="31" width="9.59765625" style="8" customWidth="1"/>
    <col min="32" max="33" width="7.69921875" style="8" customWidth="1"/>
    <col min="34" max="34" width="7.796875" style="8" customWidth="1"/>
    <col min="35" max="35" width="7.296875" style="8" customWidth="1"/>
    <col min="36" max="36" width="6.19921875" style="8" customWidth="1"/>
    <col min="37" max="37" width="8.59765625" style="8" customWidth="1"/>
    <col min="38" max="39" width="8.8984375" style="8" customWidth="1"/>
    <col min="40" max="40" width="11.19921875" style="8" bestFit="1" customWidth="1"/>
    <col min="41" max="41" width="9.8984375" style="22" bestFit="1" customWidth="1"/>
    <col min="42" max="16384" width="8.796875" style="8"/>
  </cols>
  <sheetData>
    <row r="1" spans="1:42" s="27" customFormat="1" ht="17.25" x14ac:dyDescent="0.25">
      <c r="A1" s="171" t="s">
        <v>53</v>
      </c>
      <c r="B1" s="171"/>
      <c r="C1" s="171"/>
      <c r="D1" s="171"/>
      <c r="E1" s="171"/>
      <c r="F1" s="171"/>
      <c r="G1" s="171"/>
      <c r="H1" s="171"/>
      <c r="I1" s="34"/>
      <c r="J1" s="24"/>
      <c r="K1" s="24"/>
      <c r="L1" s="34"/>
      <c r="M1" s="24"/>
      <c r="N1" s="24"/>
      <c r="O1" s="24"/>
      <c r="P1" s="24"/>
      <c r="Q1" s="35"/>
      <c r="R1" s="24"/>
      <c r="S1" s="24"/>
      <c r="T1" s="24"/>
      <c r="U1" s="35"/>
      <c r="V1" s="24"/>
      <c r="W1" s="25"/>
      <c r="X1" s="24"/>
      <c r="Y1" s="26"/>
      <c r="AD1" s="28"/>
      <c r="AE1" s="28"/>
      <c r="AF1" s="28"/>
      <c r="AG1" s="28"/>
      <c r="AH1" s="28"/>
      <c r="AI1" s="28"/>
      <c r="AO1" s="29"/>
    </row>
    <row r="2" spans="1:42" s="27" customFormat="1" ht="14.25" customHeight="1" x14ac:dyDescent="0.25">
      <c r="A2" s="171" t="s">
        <v>11</v>
      </c>
      <c r="B2" s="171"/>
      <c r="C2" s="171"/>
      <c r="D2" s="171"/>
      <c r="E2" s="171"/>
      <c r="F2" s="171"/>
      <c r="G2" s="171"/>
      <c r="H2" s="171"/>
      <c r="I2" s="34"/>
      <c r="J2" s="24"/>
      <c r="K2" s="24"/>
      <c r="L2" s="34"/>
      <c r="M2" s="24"/>
      <c r="N2" s="24"/>
      <c r="O2" s="24"/>
      <c r="P2" s="24"/>
      <c r="Q2" s="35"/>
      <c r="R2" s="24"/>
      <c r="S2" s="24"/>
      <c r="T2" s="24"/>
      <c r="U2" s="35"/>
      <c r="V2" s="24"/>
      <c r="W2" s="25"/>
      <c r="X2" s="24"/>
      <c r="Y2" s="26"/>
      <c r="AD2" s="28"/>
      <c r="AE2" s="28"/>
      <c r="AF2" s="28"/>
      <c r="AG2" s="28"/>
      <c r="AH2" s="28"/>
      <c r="AI2" s="28"/>
      <c r="AO2" s="29"/>
    </row>
    <row r="3" spans="1:42" ht="20.25" customHeight="1" x14ac:dyDescent="0.25">
      <c r="A3" s="172" t="s">
        <v>131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</row>
    <row r="4" spans="1:42" ht="20.25" customHeight="1" x14ac:dyDescent="0.25">
      <c r="A4" s="19"/>
      <c r="B4" s="19"/>
      <c r="C4" s="19"/>
      <c r="D4" s="19"/>
      <c r="E4" s="31"/>
      <c r="F4" s="19"/>
      <c r="G4" s="19"/>
      <c r="H4" s="19"/>
      <c r="I4" s="31"/>
      <c r="J4" s="19"/>
      <c r="K4" s="19"/>
      <c r="L4" s="31"/>
      <c r="M4" s="19"/>
      <c r="N4" s="19"/>
      <c r="O4" s="19"/>
      <c r="P4" s="19"/>
      <c r="Q4" s="36"/>
      <c r="R4" s="19"/>
      <c r="S4" s="19"/>
      <c r="T4" s="19"/>
      <c r="U4" s="36"/>
      <c r="V4" s="19"/>
      <c r="W4" s="20"/>
      <c r="X4" s="23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60"/>
      <c r="AL4" s="160"/>
      <c r="AM4" s="160"/>
      <c r="AN4" s="15">
        <f>+AL9*1%</f>
        <v>78892.818000000014</v>
      </c>
    </row>
    <row r="5" spans="1:42" s="44" customFormat="1" ht="40.5" customHeight="1" x14ac:dyDescent="0.25">
      <c r="A5" s="173" t="s">
        <v>12</v>
      </c>
      <c r="B5" s="173" t="s">
        <v>13</v>
      </c>
      <c r="C5" s="173" t="s">
        <v>0</v>
      </c>
      <c r="D5" s="174" t="s">
        <v>14</v>
      </c>
      <c r="E5" s="173" t="s">
        <v>31</v>
      </c>
      <c r="F5" s="173"/>
      <c r="G5" s="173"/>
      <c r="H5" s="173"/>
      <c r="I5" s="173" t="s">
        <v>32</v>
      </c>
      <c r="J5" s="173"/>
      <c r="K5" s="43"/>
      <c r="L5" s="173" t="s">
        <v>33</v>
      </c>
      <c r="M5" s="173"/>
      <c r="N5" s="173"/>
      <c r="O5" s="173"/>
      <c r="P5" s="181" t="s">
        <v>34</v>
      </c>
      <c r="Q5" s="182"/>
      <c r="R5" s="182"/>
      <c r="S5" s="182"/>
      <c r="T5" s="183"/>
      <c r="U5" s="181" t="s">
        <v>35</v>
      </c>
      <c r="V5" s="183"/>
      <c r="W5" s="184" t="s">
        <v>36</v>
      </c>
      <c r="X5" s="184" t="s">
        <v>37</v>
      </c>
      <c r="Y5" s="176" t="s">
        <v>23</v>
      </c>
      <c r="Z5" s="85" t="s">
        <v>21</v>
      </c>
      <c r="AA5" s="43"/>
      <c r="AB5" s="43"/>
      <c r="AC5" s="81"/>
      <c r="AD5" s="175" t="s">
        <v>22</v>
      </c>
      <c r="AE5" s="175"/>
      <c r="AF5" s="175"/>
      <c r="AG5" s="175"/>
      <c r="AH5" s="175"/>
      <c r="AI5" s="175" t="s">
        <v>64</v>
      </c>
      <c r="AJ5" s="175" t="s">
        <v>16</v>
      </c>
      <c r="AK5" s="161"/>
      <c r="AL5" s="161"/>
      <c r="AM5" s="161"/>
      <c r="AO5" s="45"/>
    </row>
    <row r="6" spans="1:42" s="44" customFormat="1" ht="25.5" x14ac:dyDescent="0.25">
      <c r="A6" s="173"/>
      <c r="B6" s="173"/>
      <c r="C6" s="173"/>
      <c r="D6" s="174"/>
      <c r="E6" s="39" t="s">
        <v>15</v>
      </c>
      <c r="F6" s="86" t="s">
        <v>28</v>
      </c>
      <c r="G6" s="86" t="s">
        <v>29</v>
      </c>
      <c r="H6" s="86" t="s">
        <v>30</v>
      </c>
      <c r="I6" s="39" t="s">
        <v>15</v>
      </c>
      <c r="J6" s="86" t="s">
        <v>30</v>
      </c>
      <c r="K6" s="87" t="s">
        <v>1</v>
      </c>
      <c r="L6" s="39" t="s">
        <v>15</v>
      </c>
      <c r="M6" s="86" t="s">
        <v>28</v>
      </c>
      <c r="N6" s="86" t="s">
        <v>29</v>
      </c>
      <c r="O6" s="86" t="s">
        <v>30</v>
      </c>
      <c r="P6" s="86" t="s">
        <v>56</v>
      </c>
      <c r="Q6" s="40" t="s">
        <v>15</v>
      </c>
      <c r="R6" s="86" t="s">
        <v>28</v>
      </c>
      <c r="S6" s="86" t="s">
        <v>29</v>
      </c>
      <c r="T6" s="86" t="s">
        <v>30</v>
      </c>
      <c r="U6" s="40" t="s">
        <v>15</v>
      </c>
      <c r="V6" s="86" t="s">
        <v>30</v>
      </c>
      <c r="W6" s="175"/>
      <c r="X6" s="175"/>
      <c r="Y6" s="177"/>
      <c r="Z6" s="82">
        <v>0.105</v>
      </c>
      <c r="AA6" s="87" t="s">
        <v>19</v>
      </c>
      <c r="AB6" s="87" t="s">
        <v>20</v>
      </c>
      <c r="AC6" s="87" t="s">
        <v>17</v>
      </c>
      <c r="AD6" s="82">
        <v>0.215</v>
      </c>
      <c r="AE6" s="87" t="s">
        <v>27</v>
      </c>
      <c r="AF6" s="87" t="s">
        <v>18</v>
      </c>
      <c r="AG6" s="87" t="s">
        <v>17</v>
      </c>
      <c r="AH6" s="87" t="s">
        <v>26</v>
      </c>
      <c r="AI6" s="173"/>
      <c r="AJ6" s="173"/>
      <c r="AK6" s="161"/>
      <c r="AL6" s="161"/>
      <c r="AM6" s="161"/>
      <c r="AN6" s="44" t="s">
        <v>57</v>
      </c>
      <c r="AO6" s="46">
        <v>1490000</v>
      </c>
    </row>
    <row r="7" spans="1:42" s="44" customFormat="1" ht="18" customHeight="1" x14ac:dyDescent="0.25">
      <c r="A7" s="87" t="s">
        <v>54</v>
      </c>
      <c r="B7" s="185" t="s">
        <v>59</v>
      </c>
      <c r="C7" s="186"/>
      <c r="D7" s="187"/>
      <c r="E7" s="30">
        <f t="shared" ref="E7:J7" si="0">SUM(E8:E38)</f>
        <v>79.20999999999998</v>
      </c>
      <c r="F7" s="17">
        <f t="shared" si="0"/>
        <v>118022900</v>
      </c>
      <c r="G7" s="17">
        <f t="shared" si="0"/>
        <v>12342638.5</v>
      </c>
      <c r="H7" s="17">
        <f t="shared" si="0"/>
        <v>105680261.5</v>
      </c>
      <c r="I7" s="30">
        <f t="shared" si="0"/>
        <v>0.65</v>
      </c>
      <c r="J7" s="17">
        <f t="shared" si="0"/>
        <v>968500</v>
      </c>
      <c r="K7" s="2"/>
      <c r="L7" s="30">
        <f>SUM(L8:L38)</f>
        <v>1.2</v>
      </c>
      <c r="M7" s="17">
        <f>SUM(M8:M38)</f>
        <v>1788000</v>
      </c>
      <c r="N7" s="17">
        <f>SUM(N8:N38)</f>
        <v>180290</v>
      </c>
      <c r="O7" s="17">
        <f>SUM(O8:O38)</f>
        <v>1607710</v>
      </c>
      <c r="P7" s="1"/>
      <c r="Q7" s="30">
        <f t="shared" ref="Q7:W7" si="1">SUM(Q8:Q38)</f>
        <v>5.7735999999999992</v>
      </c>
      <c r="R7" s="17">
        <f t="shared" si="1"/>
        <v>8602664</v>
      </c>
      <c r="S7" s="17">
        <f t="shared" si="1"/>
        <v>897304.81999999983</v>
      </c>
      <c r="T7" s="17">
        <f t="shared" si="1"/>
        <v>7705359.1800000016</v>
      </c>
      <c r="U7" s="30">
        <f t="shared" si="1"/>
        <v>28.864499999999996</v>
      </c>
      <c r="V7" s="17">
        <f t="shared" si="1"/>
        <v>43008105</v>
      </c>
      <c r="W7" s="17">
        <f t="shared" si="1"/>
        <v>158969935.68000001</v>
      </c>
      <c r="X7" s="3"/>
      <c r="Y7" s="17">
        <f t="shared" ref="Y7:AI7" si="2">SUM(Y8:Y38)</f>
        <v>128413564</v>
      </c>
      <c r="Z7" s="17">
        <f t="shared" si="2"/>
        <v>13420233.319999997</v>
      </c>
      <c r="AA7" s="17">
        <f t="shared" si="2"/>
        <v>10273085.120000001</v>
      </c>
      <c r="AB7" s="17">
        <f t="shared" si="2"/>
        <v>1926203.46</v>
      </c>
      <c r="AC7" s="17">
        <f t="shared" si="2"/>
        <v>1220944.7400000002</v>
      </c>
      <c r="AD7" s="17">
        <f t="shared" si="2"/>
        <v>27608916.260000005</v>
      </c>
      <c r="AE7" s="17">
        <f t="shared" si="2"/>
        <v>21830305.880000003</v>
      </c>
      <c r="AF7" s="17">
        <f t="shared" si="2"/>
        <v>3852406.92</v>
      </c>
      <c r="AG7" s="17">
        <f t="shared" si="2"/>
        <v>1284135.6400000001</v>
      </c>
      <c r="AH7" s="17">
        <f t="shared" si="2"/>
        <v>642067.82000000007</v>
      </c>
      <c r="AI7" s="17">
        <f t="shared" si="2"/>
        <v>2568271.2800000003</v>
      </c>
      <c r="AJ7" s="87"/>
      <c r="AK7" s="161"/>
      <c r="AL7" s="161"/>
      <c r="AM7" s="161"/>
      <c r="AN7" s="44" t="s">
        <v>39</v>
      </c>
      <c r="AO7" s="47">
        <f>SUM(AO8:AO14)</f>
        <v>186683236.18000001</v>
      </c>
    </row>
    <row r="8" spans="1:42" s="41" customFormat="1" ht="18" customHeight="1" x14ac:dyDescent="0.25">
      <c r="A8" s="48">
        <v>1</v>
      </c>
      <c r="B8" s="4" t="s">
        <v>119</v>
      </c>
      <c r="C8" s="5" t="s">
        <v>10</v>
      </c>
      <c r="D8" s="49" t="s">
        <v>58</v>
      </c>
      <c r="E8" s="50">
        <v>3.34</v>
      </c>
      <c r="F8" s="51">
        <f t="shared" ref="F8:F38" si="3">E8*$AO$6</f>
        <v>4976600</v>
      </c>
      <c r="G8" s="51">
        <f>F8*9.5%</f>
        <v>472777</v>
      </c>
      <c r="H8" s="51">
        <f>F8-G8</f>
        <v>4503823</v>
      </c>
      <c r="I8" s="52"/>
      <c r="J8" s="53"/>
      <c r="K8" s="53"/>
      <c r="L8" s="50">
        <v>0.5</v>
      </c>
      <c r="M8" s="51">
        <f>L8*$AO$6</f>
        <v>745000</v>
      </c>
      <c r="N8" s="51">
        <f>M8*9.5%</f>
        <v>70775</v>
      </c>
      <c r="O8" s="51">
        <f>M8-N8</f>
        <v>674225</v>
      </c>
      <c r="P8" s="54">
        <v>0.12</v>
      </c>
      <c r="Q8" s="55">
        <v>0.40100000000000002</v>
      </c>
      <c r="R8" s="51">
        <f>Q8*$AO$6</f>
        <v>597490</v>
      </c>
      <c r="S8" s="51">
        <f>R8*9.5%</f>
        <v>56761.55</v>
      </c>
      <c r="T8" s="51">
        <f>R8-S8</f>
        <v>540728.44999999995</v>
      </c>
      <c r="U8" s="56">
        <f>SUM(E8+L8)*35%</f>
        <v>1.3439999999999999</v>
      </c>
      <c r="V8" s="57">
        <f>U8*$AO$6</f>
        <v>2002559.9999999998</v>
      </c>
      <c r="W8" s="57">
        <f t="shared" ref="W8:W31" si="4">V8+T8+O8+J8+H8</f>
        <v>7721336.4499999993</v>
      </c>
      <c r="X8" s="53"/>
      <c r="Y8" s="58">
        <f t="shared" ref="Y8:Y38" si="5">F8+M8+R8</f>
        <v>6319090</v>
      </c>
      <c r="Z8" s="59">
        <f>SUM(AA8:AC8)</f>
        <v>600313.55000000005</v>
      </c>
      <c r="AA8" s="59">
        <f>Y8*8%</f>
        <v>505527.2</v>
      </c>
      <c r="AB8" s="59">
        <f>Y8*1.5%</f>
        <v>94786.349999999991</v>
      </c>
      <c r="AC8" s="59"/>
      <c r="AD8" s="59">
        <f>SUM(AE8:AH8)</f>
        <v>1358604.3499999999</v>
      </c>
      <c r="AE8" s="59">
        <f>Y8*17%</f>
        <v>1074245.3</v>
      </c>
      <c r="AF8" s="59">
        <f>Y8*3%</f>
        <v>189572.69999999998</v>
      </c>
      <c r="AG8" s="59">
        <f>+Y8*1%</f>
        <v>63190.9</v>
      </c>
      <c r="AH8" s="59">
        <f>Y8*0.5%</f>
        <v>31595.45</v>
      </c>
      <c r="AI8" s="59">
        <f>Y8*2%</f>
        <v>126381.8</v>
      </c>
      <c r="AJ8" s="48"/>
      <c r="AK8" s="163">
        <f>+AI8/2</f>
        <v>63190.9</v>
      </c>
      <c r="AL8" s="162"/>
      <c r="AM8" s="162"/>
      <c r="AN8" s="41">
        <v>6001</v>
      </c>
      <c r="AO8" s="60">
        <f>H7</f>
        <v>105680261.5</v>
      </c>
      <c r="AP8" s="61" t="s">
        <v>40</v>
      </c>
    </row>
    <row r="9" spans="1:42" s="41" customFormat="1" ht="18" customHeight="1" x14ac:dyDescent="0.25">
      <c r="A9" s="48">
        <v>2</v>
      </c>
      <c r="B9" s="4" t="s">
        <v>77</v>
      </c>
      <c r="C9" s="5" t="s">
        <v>9</v>
      </c>
      <c r="D9" s="49" t="s">
        <v>4</v>
      </c>
      <c r="E9" s="50">
        <v>4.58</v>
      </c>
      <c r="F9" s="51">
        <f t="shared" si="3"/>
        <v>6824200</v>
      </c>
      <c r="G9" s="51">
        <f>F9*10.5%</f>
        <v>716541</v>
      </c>
      <c r="H9" s="51">
        <f t="shared" ref="H9:H38" si="6">F9-G9</f>
        <v>6107659</v>
      </c>
      <c r="I9" s="52"/>
      <c r="J9" s="53"/>
      <c r="K9" s="62"/>
      <c r="L9" s="50">
        <v>0.35</v>
      </c>
      <c r="M9" s="51">
        <f t="shared" ref="M9:M10" si="7">L9*$AO$6</f>
        <v>521499.99999999994</v>
      </c>
      <c r="N9" s="51">
        <f>M9*10.5%</f>
        <v>54757.499999999993</v>
      </c>
      <c r="O9" s="51">
        <f t="shared" ref="O9:O10" si="8">M9-N9</f>
        <v>466742.49999999994</v>
      </c>
      <c r="P9" s="54">
        <v>0.2</v>
      </c>
      <c r="Q9" s="55">
        <f t="shared" ref="Q9:Q31" si="9">(E9+L9)*P9</f>
        <v>0.98599999999999999</v>
      </c>
      <c r="R9" s="51">
        <f>Q9*$AO$6</f>
        <v>1469140</v>
      </c>
      <c r="S9" s="51">
        <f>R9*10.5%</f>
        <v>154259.69999999998</v>
      </c>
      <c r="T9" s="51">
        <f t="shared" ref="T9:T31" si="10">R9-S9</f>
        <v>1314880.3</v>
      </c>
      <c r="U9" s="56">
        <f t="shared" ref="U9:U38" si="11">(E9+L9)*35%</f>
        <v>1.7254999999999998</v>
      </c>
      <c r="V9" s="57">
        <f>U9*$AO$6</f>
        <v>2570994.9999999995</v>
      </c>
      <c r="W9" s="57">
        <f t="shared" si="4"/>
        <v>10460276.800000001</v>
      </c>
      <c r="X9" s="53"/>
      <c r="Y9" s="58">
        <f t="shared" si="5"/>
        <v>8814840</v>
      </c>
      <c r="Z9" s="59">
        <f t="shared" ref="Z9:Z38" si="12">SUM(AA9:AC9)</f>
        <v>925558.20000000007</v>
      </c>
      <c r="AA9" s="59">
        <f>Y9*8%</f>
        <v>705187.20000000007</v>
      </c>
      <c r="AB9" s="59">
        <f t="shared" ref="AB9:AB38" si="13">Y9*1.5%</f>
        <v>132222.6</v>
      </c>
      <c r="AC9" s="59">
        <f>Y9*1%</f>
        <v>88148.400000000009</v>
      </c>
      <c r="AD9" s="59">
        <f t="shared" ref="AD9:AD38" si="14">SUM(AE9:AH9)</f>
        <v>1895190.5999999999</v>
      </c>
      <c r="AE9" s="59">
        <f t="shared" ref="AE9:AE38" si="15">Y9*17%</f>
        <v>1498522.8</v>
      </c>
      <c r="AF9" s="59">
        <f t="shared" ref="AF9:AF38" si="16">Y9*3%</f>
        <v>264445.2</v>
      </c>
      <c r="AG9" s="59">
        <f>Y9*1%</f>
        <v>88148.400000000009</v>
      </c>
      <c r="AH9" s="59">
        <f t="shared" ref="AH9:AH38" si="17">Y9*0.5%</f>
        <v>44074.200000000004</v>
      </c>
      <c r="AI9" s="59">
        <f t="shared" ref="AI9:AI38" si="18">Y9*2%</f>
        <v>176296.80000000002</v>
      </c>
      <c r="AJ9" s="48"/>
      <c r="AK9" s="163">
        <f t="shared" ref="AK9:AK50" si="19">+AI9/2</f>
        <v>88148.400000000009</v>
      </c>
      <c r="AL9" s="163">
        <f>+W9-V9</f>
        <v>7889281.8000000007</v>
      </c>
      <c r="AM9" s="163">
        <f>+AL9*1%</f>
        <v>78892.818000000014</v>
      </c>
      <c r="AN9" s="41">
        <v>6051</v>
      </c>
      <c r="AO9" s="63">
        <f>H39</f>
        <v>8188713</v>
      </c>
      <c r="AP9" s="61" t="s">
        <v>41</v>
      </c>
    </row>
    <row r="10" spans="1:42" s="41" customFormat="1" ht="18" customHeight="1" x14ac:dyDescent="0.25">
      <c r="A10" s="48">
        <v>3</v>
      </c>
      <c r="B10" s="4" t="s">
        <v>78</v>
      </c>
      <c r="C10" s="5" t="s">
        <v>9</v>
      </c>
      <c r="D10" s="49" t="s">
        <v>4</v>
      </c>
      <c r="E10" s="50">
        <v>3.96</v>
      </c>
      <c r="F10" s="51">
        <f t="shared" si="3"/>
        <v>5900400</v>
      </c>
      <c r="G10" s="51">
        <f t="shared" ref="G10:G38" si="20">F10*10.5%</f>
        <v>619542</v>
      </c>
      <c r="H10" s="51">
        <f t="shared" si="6"/>
        <v>5280858</v>
      </c>
      <c r="I10" s="52"/>
      <c r="J10" s="53"/>
      <c r="K10" s="53"/>
      <c r="L10" s="50">
        <v>0.35</v>
      </c>
      <c r="M10" s="51">
        <f t="shared" si="7"/>
        <v>521499.99999999994</v>
      </c>
      <c r="N10" s="51">
        <f t="shared" ref="N10" si="21">M10*10.5%</f>
        <v>54757.499999999993</v>
      </c>
      <c r="O10" s="51">
        <f t="shared" si="8"/>
        <v>466742.49999999994</v>
      </c>
      <c r="P10" s="54">
        <v>0.18</v>
      </c>
      <c r="Q10" s="55">
        <f t="shared" si="9"/>
        <v>0.77579999999999993</v>
      </c>
      <c r="R10" s="51">
        <f t="shared" ref="R10:R31" si="22">Q10*$AO$6</f>
        <v>1155942</v>
      </c>
      <c r="S10" s="51">
        <f t="shared" ref="S10:S31" si="23">R10*10.5%</f>
        <v>121373.90999999999</v>
      </c>
      <c r="T10" s="51">
        <f t="shared" si="10"/>
        <v>1034568.09</v>
      </c>
      <c r="U10" s="56">
        <f t="shared" si="11"/>
        <v>1.5084999999999997</v>
      </c>
      <c r="V10" s="57">
        <f>U10*$AO$6</f>
        <v>2247664.9999999995</v>
      </c>
      <c r="W10" s="57">
        <f t="shared" si="4"/>
        <v>9029833.5899999999</v>
      </c>
      <c r="X10" s="53"/>
      <c r="Y10" s="58">
        <f t="shared" si="5"/>
        <v>7577842</v>
      </c>
      <c r="Z10" s="59">
        <f t="shared" si="12"/>
        <v>795673.41</v>
      </c>
      <c r="AA10" s="59">
        <f t="shared" ref="AA10:AA38" si="24">Y10*8%</f>
        <v>606227.36</v>
      </c>
      <c r="AB10" s="59">
        <f t="shared" si="13"/>
        <v>113667.62999999999</v>
      </c>
      <c r="AC10" s="59">
        <f t="shared" ref="AC10:AC38" si="25">Y10*1%</f>
        <v>75778.42</v>
      </c>
      <c r="AD10" s="59">
        <f t="shared" si="14"/>
        <v>1629236.03</v>
      </c>
      <c r="AE10" s="59">
        <f t="shared" si="15"/>
        <v>1288233.1400000001</v>
      </c>
      <c r="AF10" s="59">
        <f t="shared" si="16"/>
        <v>227335.25999999998</v>
      </c>
      <c r="AG10" s="59">
        <f t="shared" ref="AG10:AG38" si="26">Y10*1%</f>
        <v>75778.42</v>
      </c>
      <c r="AH10" s="59">
        <f t="shared" si="17"/>
        <v>37889.21</v>
      </c>
      <c r="AI10" s="59">
        <f t="shared" si="18"/>
        <v>151556.84</v>
      </c>
      <c r="AJ10" s="48"/>
      <c r="AK10" s="163">
        <f t="shared" si="19"/>
        <v>75778.42</v>
      </c>
      <c r="AL10" s="163">
        <f t="shared" ref="AL10:AL24" si="27">+W10-V10</f>
        <v>6782168.5899999999</v>
      </c>
      <c r="AM10" s="163">
        <f t="shared" ref="AM10:AM24" si="28">+AL10*1%</f>
        <v>67821.685899999997</v>
      </c>
      <c r="AN10" s="41">
        <v>6099</v>
      </c>
      <c r="AO10" s="60">
        <f>W42</f>
        <v>19226587.5</v>
      </c>
      <c r="AP10" s="61" t="s">
        <v>65</v>
      </c>
    </row>
    <row r="11" spans="1:42" s="41" customFormat="1" ht="18" customHeight="1" x14ac:dyDescent="0.25">
      <c r="A11" s="48">
        <v>4</v>
      </c>
      <c r="B11" s="4" t="s">
        <v>79</v>
      </c>
      <c r="C11" s="5" t="s">
        <v>8</v>
      </c>
      <c r="D11" s="49" t="s">
        <v>4</v>
      </c>
      <c r="E11" s="50">
        <v>3.34</v>
      </c>
      <c r="F11" s="51">
        <f t="shared" si="3"/>
        <v>4976600</v>
      </c>
      <c r="G11" s="51">
        <f t="shared" si="20"/>
        <v>522543</v>
      </c>
      <c r="H11" s="51">
        <f t="shared" si="6"/>
        <v>4454057</v>
      </c>
      <c r="I11" s="52">
        <v>0.15</v>
      </c>
      <c r="J11" s="53">
        <f t="shared" ref="J11:J31" si="29">I11*$AO$6</f>
        <v>223500</v>
      </c>
      <c r="K11" s="53"/>
      <c r="L11" s="50"/>
      <c r="M11" s="51"/>
      <c r="N11" s="51"/>
      <c r="O11" s="51"/>
      <c r="P11" s="54">
        <v>0.13</v>
      </c>
      <c r="Q11" s="55">
        <f t="shared" si="9"/>
        <v>0.43419999999999997</v>
      </c>
      <c r="R11" s="51">
        <f t="shared" si="22"/>
        <v>646958</v>
      </c>
      <c r="S11" s="51">
        <f t="shared" si="23"/>
        <v>67930.59</v>
      </c>
      <c r="T11" s="51">
        <f t="shared" si="10"/>
        <v>579027.41</v>
      </c>
      <c r="U11" s="56">
        <f t="shared" si="11"/>
        <v>1.1689999999999998</v>
      </c>
      <c r="V11" s="57">
        <f t="shared" ref="V11:V31" si="30">U11*$AO$6</f>
        <v>1741809.9999999998</v>
      </c>
      <c r="W11" s="57">
        <f t="shared" si="4"/>
        <v>6998394.4100000001</v>
      </c>
      <c r="X11" s="53"/>
      <c r="Y11" s="58">
        <f t="shared" si="5"/>
        <v>5623558</v>
      </c>
      <c r="Z11" s="59">
        <f t="shared" si="12"/>
        <v>590473.59</v>
      </c>
      <c r="AA11" s="59">
        <f t="shared" si="24"/>
        <v>449884.64</v>
      </c>
      <c r="AB11" s="59">
        <f t="shared" si="13"/>
        <v>84353.37</v>
      </c>
      <c r="AC11" s="59">
        <f t="shared" si="25"/>
        <v>56235.58</v>
      </c>
      <c r="AD11" s="59">
        <f t="shared" si="14"/>
        <v>1209064.9700000002</v>
      </c>
      <c r="AE11" s="59">
        <f t="shared" si="15"/>
        <v>956004.8600000001</v>
      </c>
      <c r="AF11" s="59">
        <f t="shared" si="16"/>
        <v>168706.74</v>
      </c>
      <c r="AG11" s="59">
        <f t="shared" si="26"/>
        <v>56235.58</v>
      </c>
      <c r="AH11" s="59">
        <f t="shared" si="17"/>
        <v>28117.79</v>
      </c>
      <c r="AI11" s="59">
        <f t="shared" si="18"/>
        <v>112471.16</v>
      </c>
      <c r="AJ11" s="48"/>
      <c r="AK11" s="163">
        <f t="shared" si="19"/>
        <v>56235.58</v>
      </c>
      <c r="AL11" s="163">
        <f t="shared" si="27"/>
        <v>5256584.41</v>
      </c>
      <c r="AM11" s="163">
        <f t="shared" si="28"/>
        <v>52565.844100000002</v>
      </c>
      <c r="AN11" s="41">
        <v>6101</v>
      </c>
      <c r="AO11" s="60">
        <f>O7</f>
        <v>1607710</v>
      </c>
      <c r="AP11" s="61" t="s">
        <v>42</v>
      </c>
    </row>
    <row r="12" spans="1:42" s="41" customFormat="1" ht="18" customHeight="1" x14ac:dyDescent="0.25">
      <c r="A12" s="48">
        <v>5</v>
      </c>
      <c r="B12" s="4" t="s">
        <v>80</v>
      </c>
      <c r="C12" s="5" t="s">
        <v>8</v>
      </c>
      <c r="D12" s="49" t="s">
        <v>4</v>
      </c>
      <c r="E12" s="50">
        <v>3.34</v>
      </c>
      <c r="F12" s="51">
        <f t="shared" si="3"/>
        <v>4976600</v>
      </c>
      <c r="G12" s="51">
        <f t="shared" si="20"/>
        <v>522543</v>
      </c>
      <c r="H12" s="51">
        <f t="shared" si="6"/>
        <v>4454057</v>
      </c>
      <c r="I12" s="52">
        <v>0.2</v>
      </c>
      <c r="J12" s="53">
        <f t="shared" si="29"/>
        <v>298000</v>
      </c>
      <c r="K12" s="53"/>
      <c r="L12" s="50"/>
      <c r="M12" s="51"/>
      <c r="N12" s="51"/>
      <c r="O12" s="51"/>
      <c r="P12" s="54">
        <v>0.13</v>
      </c>
      <c r="Q12" s="55">
        <f t="shared" si="9"/>
        <v>0.43419999999999997</v>
      </c>
      <c r="R12" s="51">
        <f t="shared" si="22"/>
        <v>646958</v>
      </c>
      <c r="S12" s="51">
        <f t="shared" si="23"/>
        <v>67930.59</v>
      </c>
      <c r="T12" s="51">
        <f t="shared" si="10"/>
        <v>579027.41</v>
      </c>
      <c r="U12" s="56">
        <f t="shared" si="11"/>
        <v>1.1689999999999998</v>
      </c>
      <c r="V12" s="57">
        <f t="shared" si="30"/>
        <v>1741809.9999999998</v>
      </c>
      <c r="W12" s="57">
        <f t="shared" si="4"/>
        <v>7072894.4100000001</v>
      </c>
      <c r="X12" s="53"/>
      <c r="Y12" s="58">
        <f t="shared" si="5"/>
        <v>5623558</v>
      </c>
      <c r="Z12" s="59">
        <f t="shared" si="12"/>
        <v>590473.59</v>
      </c>
      <c r="AA12" s="59">
        <f t="shared" si="24"/>
        <v>449884.64</v>
      </c>
      <c r="AB12" s="59">
        <f t="shared" si="13"/>
        <v>84353.37</v>
      </c>
      <c r="AC12" s="59">
        <f t="shared" si="25"/>
        <v>56235.58</v>
      </c>
      <c r="AD12" s="59">
        <f t="shared" si="14"/>
        <v>1209064.9700000002</v>
      </c>
      <c r="AE12" s="59">
        <f t="shared" si="15"/>
        <v>956004.8600000001</v>
      </c>
      <c r="AF12" s="59">
        <f t="shared" si="16"/>
        <v>168706.74</v>
      </c>
      <c r="AG12" s="59">
        <f t="shared" si="26"/>
        <v>56235.58</v>
      </c>
      <c r="AH12" s="59">
        <f t="shared" si="17"/>
        <v>28117.79</v>
      </c>
      <c r="AI12" s="59">
        <f t="shared" si="18"/>
        <v>112471.16</v>
      </c>
      <c r="AJ12" s="48"/>
      <c r="AK12" s="163">
        <f t="shared" si="19"/>
        <v>56235.58</v>
      </c>
      <c r="AL12" s="163">
        <f t="shared" si="27"/>
        <v>5331084.41</v>
      </c>
      <c r="AM12" s="163">
        <f t="shared" si="28"/>
        <v>53310.844100000002</v>
      </c>
      <c r="AN12" s="41">
        <v>6115</v>
      </c>
      <c r="AO12" s="60">
        <f>V7</f>
        <v>43008105</v>
      </c>
      <c r="AP12" s="61" t="s">
        <v>43</v>
      </c>
    </row>
    <row r="13" spans="1:42" s="41" customFormat="1" ht="18" customHeight="1" x14ac:dyDescent="0.25">
      <c r="A13" s="48">
        <v>6</v>
      </c>
      <c r="B13" s="4" t="s">
        <v>81</v>
      </c>
      <c r="C13" s="5" t="s">
        <v>8</v>
      </c>
      <c r="D13" s="49" t="s">
        <v>4</v>
      </c>
      <c r="E13" s="50">
        <v>3.34</v>
      </c>
      <c r="F13" s="51">
        <f t="shared" si="3"/>
        <v>4976600</v>
      </c>
      <c r="G13" s="51">
        <f t="shared" si="20"/>
        <v>522543</v>
      </c>
      <c r="H13" s="51">
        <f t="shared" si="6"/>
        <v>4454057</v>
      </c>
      <c r="I13" s="52"/>
      <c r="J13" s="53">
        <f t="shared" si="29"/>
        <v>0</v>
      </c>
      <c r="K13" s="53"/>
      <c r="L13" s="50"/>
      <c r="M13" s="51"/>
      <c r="N13" s="51"/>
      <c r="O13" s="51"/>
      <c r="P13" s="54">
        <v>0.13</v>
      </c>
      <c r="Q13" s="55">
        <f t="shared" si="9"/>
        <v>0.43419999999999997</v>
      </c>
      <c r="R13" s="51">
        <f t="shared" si="22"/>
        <v>646958</v>
      </c>
      <c r="S13" s="51">
        <f t="shared" si="23"/>
        <v>67930.59</v>
      </c>
      <c r="T13" s="51">
        <f t="shared" si="10"/>
        <v>579027.41</v>
      </c>
      <c r="U13" s="56">
        <f t="shared" si="11"/>
        <v>1.1689999999999998</v>
      </c>
      <c r="V13" s="57">
        <f t="shared" si="30"/>
        <v>1741809.9999999998</v>
      </c>
      <c r="W13" s="57">
        <f t="shared" si="4"/>
        <v>6774894.4100000001</v>
      </c>
      <c r="X13" s="53"/>
      <c r="Y13" s="58">
        <f t="shared" si="5"/>
        <v>5623558</v>
      </c>
      <c r="Z13" s="59">
        <f t="shared" si="12"/>
        <v>590473.59</v>
      </c>
      <c r="AA13" s="59">
        <f t="shared" si="24"/>
        <v>449884.64</v>
      </c>
      <c r="AB13" s="59">
        <f t="shared" si="13"/>
        <v>84353.37</v>
      </c>
      <c r="AC13" s="59">
        <f t="shared" si="25"/>
        <v>56235.58</v>
      </c>
      <c r="AD13" s="59">
        <f t="shared" si="14"/>
        <v>1209064.9700000002</v>
      </c>
      <c r="AE13" s="59">
        <f t="shared" si="15"/>
        <v>956004.8600000001</v>
      </c>
      <c r="AF13" s="59">
        <f t="shared" si="16"/>
        <v>168706.74</v>
      </c>
      <c r="AG13" s="59">
        <f t="shared" si="26"/>
        <v>56235.58</v>
      </c>
      <c r="AH13" s="59">
        <f t="shared" si="17"/>
        <v>28117.79</v>
      </c>
      <c r="AI13" s="59">
        <f t="shared" si="18"/>
        <v>112471.16</v>
      </c>
      <c r="AJ13" s="48"/>
      <c r="AK13" s="163">
        <f t="shared" si="19"/>
        <v>56235.58</v>
      </c>
      <c r="AL13" s="163">
        <f t="shared" si="27"/>
        <v>5033084.41</v>
      </c>
      <c r="AM13" s="163">
        <f t="shared" si="28"/>
        <v>50330.844100000002</v>
      </c>
      <c r="AN13" s="41">
        <v>6113</v>
      </c>
      <c r="AO13" s="60">
        <f>J7+J39</f>
        <v>1266500</v>
      </c>
      <c r="AP13" s="61" t="s">
        <v>44</v>
      </c>
    </row>
    <row r="14" spans="1:42" s="41" customFormat="1" ht="18" customHeight="1" x14ac:dyDescent="0.25">
      <c r="A14" s="48">
        <v>7</v>
      </c>
      <c r="B14" s="4" t="s">
        <v>82</v>
      </c>
      <c r="C14" s="5" t="s">
        <v>8</v>
      </c>
      <c r="D14" s="49" t="s">
        <v>4</v>
      </c>
      <c r="E14" s="50">
        <v>3.34</v>
      </c>
      <c r="F14" s="51">
        <f t="shared" si="3"/>
        <v>4976600</v>
      </c>
      <c r="G14" s="51">
        <f t="shared" si="20"/>
        <v>522543</v>
      </c>
      <c r="H14" s="51">
        <f t="shared" si="6"/>
        <v>4454057</v>
      </c>
      <c r="I14" s="52"/>
      <c r="J14" s="53">
        <f t="shared" si="29"/>
        <v>0</v>
      </c>
      <c r="K14" s="53"/>
      <c r="L14" s="50"/>
      <c r="M14" s="51"/>
      <c r="N14" s="51"/>
      <c r="O14" s="51"/>
      <c r="P14" s="54">
        <v>0.13</v>
      </c>
      <c r="Q14" s="55">
        <f t="shared" si="9"/>
        <v>0.43419999999999997</v>
      </c>
      <c r="R14" s="51">
        <f t="shared" si="22"/>
        <v>646958</v>
      </c>
      <c r="S14" s="51">
        <f t="shared" si="23"/>
        <v>67930.59</v>
      </c>
      <c r="T14" s="51">
        <f t="shared" si="10"/>
        <v>579027.41</v>
      </c>
      <c r="U14" s="56">
        <f t="shared" si="11"/>
        <v>1.1689999999999998</v>
      </c>
      <c r="V14" s="57">
        <f t="shared" si="30"/>
        <v>1741809.9999999998</v>
      </c>
      <c r="W14" s="57">
        <f t="shared" si="4"/>
        <v>6774894.4100000001</v>
      </c>
      <c r="X14" s="53"/>
      <c r="Y14" s="58">
        <f t="shared" si="5"/>
        <v>5623558</v>
      </c>
      <c r="Z14" s="59">
        <f t="shared" si="12"/>
        <v>590473.59</v>
      </c>
      <c r="AA14" s="59">
        <f t="shared" si="24"/>
        <v>449884.64</v>
      </c>
      <c r="AB14" s="59">
        <f t="shared" si="13"/>
        <v>84353.37</v>
      </c>
      <c r="AC14" s="59">
        <f t="shared" si="25"/>
        <v>56235.58</v>
      </c>
      <c r="AD14" s="59">
        <f t="shared" si="14"/>
        <v>1209064.9700000002</v>
      </c>
      <c r="AE14" s="59">
        <f t="shared" si="15"/>
        <v>956004.8600000001</v>
      </c>
      <c r="AF14" s="59">
        <f t="shared" si="16"/>
        <v>168706.74</v>
      </c>
      <c r="AG14" s="59">
        <f t="shared" si="26"/>
        <v>56235.58</v>
      </c>
      <c r="AH14" s="59">
        <f t="shared" si="17"/>
        <v>28117.79</v>
      </c>
      <c r="AI14" s="59">
        <f t="shared" si="18"/>
        <v>112471.16</v>
      </c>
      <c r="AJ14" s="48"/>
      <c r="AK14" s="163">
        <f t="shared" si="19"/>
        <v>56235.58</v>
      </c>
      <c r="AL14" s="163">
        <f t="shared" si="27"/>
        <v>5033084.41</v>
      </c>
      <c r="AM14" s="163">
        <f t="shared" si="28"/>
        <v>50330.844100000002</v>
      </c>
      <c r="AN14" s="41">
        <v>6112</v>
      </c>
      <c r="AO14" s="60">
        <f>T7</f>
        <v>7705359.1800000016</v>
      </c>
      <c r="AP14" s="61" t="s">
        <v>45</v>
      </c>
    </row>
    <row r="15" spans="1:42" s="41" customFormat="1" ht="18" customHeight="1" x14ac:dyDescent="0.25">
      <c r="A15" s="48">
        <v>8</v>
      </c>
      <c r="B15" s="4" t="s">
        <v>83</v>
      </c>
      <c r="C15" s="5" t="s">
        <v>8</v>
      </c>
      <c r="D15" s="49" t="s">
        <v>4</v>
      </c>
      <c r="E15" s="50">
        <v>3.34</v>
      </c>
      <c r="F15" s="51">
        <f t="shared" si="3"/>
        <v>4976600</v>
      </c>
      <c r="G15" s="51">
        <f t="shared" si="20"/>
        <v>522543</v>
      </c>
      <c r="H15" s="51">
        <f t="shared" si="6"/>
        <v>4454057</v>
      </c>
      <c r="I15" s="52"/>
      <c r="J15" s="53">
        <f t="shared" si="29"/>
        <v>0</v>
      </c>
      <c r="K15" s="53"/>
      <c r="L15" s="50"/>
      <c r="M15" s="51"/>
      <c r="N15" s="51"/>
      <c r="O15" s="51"/>
      <c r="P15" s="54">
        <v>0.13</v>
      </c>
      <c r="Q15" s="55">
        <f t="shared" si="9"/>
        <v>0.43419999999999997</v>
      </c>
      <c r="R15" s="51">
        <f t="shared" si="22"/>
        <v>646958</v>
      </c>
      <c r="S15" s="51">
        <f t="shared" si="23"/>
        <v>67930.59</v>
      </c>
      <c r="T15" s="51">
        <f t="shared" si="10"/>
        <v>579027.41</v>
      </c>
      <c r="U15" s="56">
        <f t="shared" si="11"/>
        <v>1.1689999999999998</v>
      </c>
      <c r="V15" s="57">
        <f t="shared" si="30"/>
        <v>1741809.9999999998</v>
      </c>
      <c r="W15" s="57">
        <f t="shared" si="4"/>
        <v>6774894.4100000001</v>
      </c>
      <c r="X15" s="53"/>
      <c r="Y15" s="58">
        <f t="shared" si="5"/>
        <v>5623558</v>
      </c>
      <c r="Z15" s="59">
        <f t="shared" si="12"/>
        <v>590473.59</v>
      </c>
      <c r="AA15" s="59">
        <f t="shared" si="24"/>
        <v>449884.64</v>
      </c>
      <c r="AB15" s="59">
        <f t="shared" si="13"/>
        <v>84353.37</v>
      </c>
      <c r="AC15" s="59">
        <f t="shared" si="25"/>
        <v>56235.58</v>
      </c>
      <c r="AD15" s="59">
        <f t="shared" si="14"/>
        <v>1209064.9700000002</v>
      </c>
      <c r="AE15" s="59">
        <f t="shared" si="15"/>
        <v>956004.8600000001</v>
      </c>
      <c r="AF15" s="59">
        <f t="shared" si="16"/>
        <v>168706.74</v>
      </c>
      <c r="AG15" s="59">
        <f t="shared" si="26"/>
        <v>56235.58</v>
      </c>
      <c r="AH15" s="59">
        <f t="shared" si="17"/>
        <v>28117.79</v>
      </c>
      <c r="AI15" s="59">
        <f t="shared" si="18"/>
        <v>112471.16</v>
      </c>
      <c r="AJ15" s="48"/>
      <c r="AK15" s="163">
        <f t="shared" si="19"/>
        <v>56235.58</v>
      </c>
      <c r="AL15" s="163">
        <f t="shared" si="27"/>
        <v>5033084.41</v>
      </c>
      <c r="AM15" s="163">
        <f t="shared" si="28"/>
        <v>50330.844100000002</v>
      </c>
      <c r="AN15" s="44" t="s">
        <v>38</v>
      </c>
      <c r="AO15" s="47">
        <f>SUM(AO16:AO21)</f>
        <v>49957380.260000005</v>
      </c>
    </row>
    <row r="16" spans="1:42" s="41" customFormat="1" ht="18" customHeight="1" x14ac:dyDescent="0.25">
      <c r="A16" s="48">
        <v>9</v>
      </c>
      <c r="B16" s="4" t="s">
        <v>84</v>
      </c>
      <c r="C16" s="5" t="s">
        <v>8</v>
      </c>
      <c r="D16" s="49" t="s">
        <v>4</v>
      </c>
      <c r="E16" s="50">
        <v>3.03</v>
      </c>
      <c r="F16" s="51">
        <f t="shared" si="3"/>
        <v>4514700</v>
      </c>
      <c r="G16" s="51">
        <f t="shared" si="20"/>
        <v>474043.5</v>
      </c>
      <c r="H16" s="51">
        <f t="shared" si="6"/>
        <v>4040656.5</v>
      </c>
      <c r="I16" s="52"/>
      <c r="J16" s="53">
        <f t="shared" si="29"/>
        <v>0</v>
      </c>
      <c r="K16" s="53"/>
      <c r="L16" s="50"/>
      <c r="M16" s="51"/>
      <c r="N16" s="51"/>
      <c r="O16" s="51"/>
      <c r="P16" s="54">
        <v>0.12</v>
      </c>
      <c r="Q16" s="55">
        <f t="shared" si="9"/>
        <v>0.36359999999999998</v>
      </c>
      <c r="R16" s="51">
        <f t="shared" si="22"/>
        <v>541764</v>
      </c>
      <c r="S16" s="51">
        <f t="shared" si="23"/>
        <v>56885.22</v>
      </c>
      <c r="T16" s="51">
        <f t="shared" si="10"/>
        <v>484878.78</v>
      </c>
      <c r="U16" s="56">
        <f t="shared" si="11"/>
        <v>1.0604999999999998</v>
      </c>
      <c r="V16" s="57">
        <f t="shared" si="30"/>
        <v>1580144.9999999998</v>
      </c>
      <c r="W16" s="57">
        <f t="shared" si="4"/>
        <v>6105680.2799999993</v>
      </c>
      <c r="X16" s="53"/>
      <c r="Y16" s="58">
        <f t="shared" si="5"/>
        <v>5056464</v>
      </c>
      <c r="Z16" s="59">
        <f t="shared" si="12"/>
        <v>530928.72</v>
      </c>
      <c r="AA16" s="59">
        <f t="shared" si="24"/>
        <v>404517.12</v>
      </c>
      <c r="AB16" s="59">
        <f t="shared" si="13"/>
        <v>75846.959999999992</v>
      </c>
      <c r="AC16" s="59">
        <f t="shared" si="25"/>
        <v>50564.639999999999</v>
      </c>
      <c r="AD16" s="59">
        <f t="shared" si="14"/>
        <v>1087139.76</v>
      </c>
      <c r="AE16" s="59">
        <f t="shared" si="15"/>
        <v>859598.88</v>
      </c>
      <c r="AF16" s="59">
        <f t="shared" si="16"/>
        <v>151693.91999999998</v>
      </c>
      <c r="AG16" s="59">
        <f t="shared" si="26"/>
        <v>50564.639999999999</v>
      </c>
      <c r="AH16" s="59">
        <f t="shared" si="17"/>
        <v>25282.32</v>
      </c>
      <c r="AI16" s="59">
        <f t="shared" si="18"/>
        <v>101129.28</v>
      </c>
      <c r="AJ16" s="48"/>
      <c r="AK16" s="163">
        <f t="shared" si="19"/>
        <v>50564.639999999999</v>
      </c>
      <c r="AL16" s="163">
        <f t="shared" si="27"/>
        <v>4525535.2799999993</v>
      </c>
      <c r="AM16" s="163">
        <f t="shared" si="28"/>
        <v>45255.352799999993</v>
      </c>
      <c r="AN16" s="41">
        <v>6001</v>
      </c>
      <c r="AO16" s="60">
        <f>Z7</f>
        <v>13420233.319999997</v>
      </c>
      <c r="AP16" s="41" t="s">
        <v>47</v>
      </c>
    </row>
    <row r="17" spans="1:42" s="41" customFormat="1" ht="18" customHeight="1" x14ac:dyDescent="0.25">
      <c r="A17" s="48">
        <v>10</v>
      </c>
      <c r="B17" s="6" t="s">
        <v>85</v>
      </c>
      <c r="C17" s="5" t="s">
        <v>8</v>
      </c>
      <c r="D17" s="49" t="s">
        <v>4</v>
      </c>
      <c r="E17" s="50">
        <v>3.03</v>
      </c>
      <c r="F17" s="51">
        <f t="shared" si="3"/>
        <v>4514700</v>
      </c>
      <c r="G17" s="51">
        <f t="shared" si="20"/>
        <v>474043.5</v>
      </c>
      <c r="H17" s="51">
        <f t="shared" si="6"/>
        <v>4040656.5</v>
      </c>
      <c r="I17" s="52"/>
      <c r="J17" s="53">
        <f t="shared" si="29"/>
        <v>0</v>
      </c>
      <c r="K17" s="53"/>
      <c r="L17" s="64"/>
      <c r="M17" s="51"/>
      <c r="N17" s="51"/>
      <c r="O17" s="51"/>
      <c r="P17" s="54">
        <v>0.1</v>
      </c>
      <c r="Q17" s="55">
        <f t="shared" si="9"/>
        <v>0.30299999999999999</v>
      </c>
      <c r="R17" s="51">
        <f t="shared" si="22"/>
        <v>451470</v>
      </c>
      <c r="S17" s="51">
        <f t="shared" si="23"/>
        <v>47404.35</v>
      </c>
      <c r="T17" s="51">
        <f t="shared" si="10"/>
        <v>404065.65</v>
      </c>
      <c r="U17" s="56">
        <f t="shared" si="11"/>
        <v>1.0604999999999998</v>
      </c>
      <c r="V17" s="57">
        <f t="shared" si="30"/>
        <v>1580144.9999999998</v>
      </c>
      <c r="W17" s="57">
        <f t="shared" si="4"/>
        <v>6024867.1500000004</v>
      </c>
      <c r="X17" s="53"/>
      <c r="Y17" s="58">
        <f t="shared" si="5"/>
        <v>4966170</v>
      </c>
      <c r="Z17" s="59">
        <f t="shared" si="12"/>
        <v>521447.85000000003</v>
      </c>
      <c r="AA17" s="59">
        <f t="shared" si="24"/>
        <v>397293.60000000003</v>
      </c>
      <c r="AB17" s="59">
        <f t="shared" si="13"/>
        <v>74492.55</v>
      </c>
      <c r="AC17" s="59">
        <f t="shared" si="25"/>
        <v>49661.700000000004</v>
      </c>
      <c r="AD17" s="59">
        <f t="shared" si="14"/>
        <v>1067726.55</v>
      </c>
      <c r="AE17" s="59">
        <f t="shared" si="15"/>
        <v>844248.9</v>
      </c>
      <c r="AF17" s="59">
        <f t="shared" si="16"/>
        <v>148985.1</v>
      </c>
      <c r="AG17" s="59">
        <f t="shared" si="26"/>
        <v>49661.700000000004</v>
      </c>
      <c r="AH17" s="59">
        <f t="shared" si="17"/>
        <v>24830.850000000002</v>
      </c>
      <c r="AI17" s="59">
        <f t="shared" si="18"/>
        <v>99323.400000000009</v>
      </c>
      <c r="AJ17" s="48"/>
      <c r="AK17" s="163">
        <f t="shared" si="19"/>
        <v>49661.700000000004</v>
      </c>
      <c r="AL17" s="163">
        <f t="shared" si="27"/>
        <v>4444722.1500000004</v>
      </c>
      <c r="AM17" s="163">
        <f t="shared" si="28"/>
        <v>44447.221500000007</v>
      </c>
      <c r="AN17" s="41">
        <v>6051</v>
      </c>
      <c r="AO17" s="60">
        <f>Z39</f>
        <v>960687</v>
      </c>
      <c r="AP17" s="41" t="s">
        <v>48</v>
      </c>
    </row>
    <row r="18" spans="1:42" s="41" customFormat="1" ht="18" customHeight="1" x14ac:dyDescent="0.25">
      <c r="A18" s="48">
        <v>11</v>
      </c>
      <c r="B18" s="6" t="s">
        <v>86</v>
      </c>
      <c r="C18" s="5" t="s">
        <v>8</v>
      </c>
      <c r="D18" s="49" t="s">
        <v>4</v>
      </c>
      <c r="E18" s="50">
        <v>2.46</v>
      </c>
      <c r="F18" s="51">
        <f t="shared" si="3"/>
        <v>3665400</v>
      </c>
      <c r="G18" s="51">
        <f t="shared" si="20"/>
        <v>384867</v>
      </c>
      <c r="H18" s="51">
        <f t="shared" si="6"/>
        <v>3280533</v>
      </c>
      <c r="I18" s="52"/>
      <c r="J18" s="53">
        <f t="shared" si="29"/>
        <v>0</v>
      </c>
      <c r="K18" s="53"/>
      <c r="L18" s="64"/>
      <c r="M18" s="51"/>
      <c r="N18" s="51"/>
      <c r="O18" s="51"/>
      <c r="P18" s="54">
        <v>0.06</v>
      </c>
      <c r="Q18" s="55">
        <f t="shared" si="9"/>
        <v>0.14759999999999998</v>
      </c>
      <c r="R18" s="51">
        <f t="shared" si="22"/>
        <v>219923.99999999997</v>
      </c>
      <c r="S18" s="51">
        <f t="shared" si="23"/>
        <v>23092.019999999997</v>
      </c>
      <c r="T18" s="51">
        <f t="shared" si="10"/>
        <v>196831.97999999998</v>
      </c>
      <c r="U18" s="56">
        <f t="shared" si="11"/>
        <v>0.86099999999999999</v>
      </c>
      <c r="V18" s="57">
        <f t="shared" si="30"/>
        <v>1282890</v>
      </c>
      <c r="W18" s="57">
        <f t="shared" si="4"/>
        <v>4760254.9800000004</v>
      </c>
      <c r="X18" s="53"/>
      <c r="Y18" s="58">
        <f t="shared" si="5"/>
        <v>3885324</v>
      </c>
      <c r="Z18" s="59">
        <f t="shared" si="12"/>
        <v>407959.01999999996</v>
      </c>
      <c r="AA18" s="59">
        <f t="shared" si="24"/>
        <v>310825.92</v>
      </c>
      <c r="AB18" s="59">
        <f t="shared" si="13"/>
        <v>58279.86</v>
      </c>
      <c r="AC18" s="59">
        <f t="shared" si="25"/>
        <v>38853.24</v>
      </c>
      <c r="AD18" s="59">
        <f t="shared" si="14"/>
        <v>835344.66</v>
      </c>
      <c r="AE18" s="59">
        <f t="shared" si="15"/>
        <v>660505.08000000007</v>
      </c>
      <c r="AF18" s="59">
        <f t="shared" si="16"/>
        <v>116559.72</v>
      </c>
      <c r="AG18" s="59">
        <f t="shared" si="26"/>
        <v>38853.24</v>
      </c>
      <c r="AH18" s="59">
        <f t="shared" si="17"/>
        <v>19426.62</v>
      </c>
      <c r="AI18" s="59">
        <f t="shared" si="18"/>
        <v>77706.48</v>
      </c>
      <c r="AJ18" s="48"/>
      <c r="AK18" s="163">
        <f t="shared" si="19"/>
        <v>38853.24</v>
      </c>
      <c r="AL18" s="163">
        <f t="shared" si="27"/>
        <v>3477364.9800000004</v>
      </c>
      <c r="AM18" s="163">
        <f t="shared" si="28"/>
        <v>34773.649800000007</v>
      </c>
      <c r="AN18" s="41">
        <v>6099</v>
      </c>
      <c r="AO18" s="60">
        <f>Z42</f>
        <v>2229412.5</v>
      </c>
      <c r="AP18" s="41" t="s">
        <v>66</v>
      </c>
    </row>
    <row r="19" spans="1:42" s="41" customFormat="1" ht="18" customHeight="1" x14ac:dyDescent="0.25">
      <c r="A19" s="48">
        <v>12</v>
      </c>
      <c r="B19" s="6" t="s">
        <v>87</v>
      </c>
      <c r="C19" s="5" t="s">
        <v>8</v>
      </c>
      <c r="D19" s="49" t="s">
        <v>4</v>
      </c>
      <c r="E19" s="50">
        <v>2.72</v>
      </c>
      <c r="F19" s="51">
        <f t="shared" si="3"/>
        <v>4052800.0000000005</v>
      </c>
      <c r="G19" s="51">
        <f t="shared" si="20"/>
        <v>425544.00000000006</v>
      </c>
      <c r="H19" s="51">
        <f t="shared" si="6"/>
        <v>3627256.0000000005</v>
      </c>
      <c r="I19" s="52"/>
      <c r="J19" s="53">
        <f t="shared" si="29"/>
        <v>0</v>
      </c>
      <c r="K19" s="53"/>
      <c r="L19" s="64"/>
      <c r="M19" s="51"/>
      <c r="N19" s="51"/>
      <c r="O19" s="51"/>
      <c r="P19" s="54">
        <v>0.08</v>
      </c>
      <c r="Q19" s="55">
        <f t="shared" si="9"/>
        <v>0.21760000000000002</v>
      </c>
      <c r="R19" s="51">
        <f t="shared" si="22"/>
        <v>324224</v>
      </c>
      <c r="S19" s="51">
        <f t="shared" si="23"/>
        <v>34043.519999999997</v>
      </c>
      <c r="T19" s="51">
        <f t="shared" si="10"/>
        <v>290180.47999999998</v>
      </c>
      <c r="U19" s="56">
        <f t="shared" si="11"/>
        <v>0.95199999999999996</v>
      </c>
      <c r="V19" s="57">
        <f t="shared" si="30"/>
        <v>1418480</v>
      </c>
      <c r="W19" s="57">
        <f t="shared" si="4"/>
        <v>5335916.4800000004</v>
      </c>
      <c r="X19" s="53"/>
      <c r="Y19" s="58">
        <f t="shared" si="5"/>
        <v>4377024</v>
      </c>
      <c r="Z19" s="59">
        <f t="shared" si="12"/>
        <v>459587.51999999996</v>
      </c>
      <c r="AA19" s="59">
        <f t="shared" si="24"/>
        <v>350161.91999999998</v>
      </c>
      <c r="AB19" s="59">
        <f t="shared" si="13"/>
        <v>65655.360000000001</v>
      </c>
      <c r="AC19" s="59">
        <f t="shared" si="25"/>
        <v>43770.239999999998</v>
      </c>
      <c r="AD19" s="59">
        <f t="shared" si="14"/>
        <v>941060.16</v>
      </c>
      <c r="AE19" s="59">
        <f t="shared" si="15"/>
        <v>744094.08000000007</v>
      </c>
      <c r="AF19" s="59">
        <f t="shared" si="16"/>
        <v>131310.72</v>
      </c>
      <c r="AG19" s="59">
        <f t="shared" si="26"/>
        <v>43770.239999999998</v>
      </c>
      <c r="AH19" s="59">
        <f t="shared" si="17"/>
        <v>21885.119999999999</v>
      </c>
      <c r="AI19" s="59">
        <f t="shared" si="18"/>
        <v>87540.479999999996</v>
      </c>
      <c r="AJ19" s="48"/>
      <c r="AK19" s="163">
        <f t="shared" si="19"/>
        <v>43770.239999999998</v>
      </c>
      <c r="AL19" s="163">
        <f t="shared" si="27"/>
        <v>3917436.4800000004</v>
      </c>
      <c r="AM19" s="163">
        <f t="shared" si="28"/>
        <v>39174.364800000003</v>
      </c>
      <c r="AN19" s="41">
        <v>6301</v>
      </c>
      <c r="AO19" s="60">
        <f>AE7+AE39+AE42</f>
        <v>26995228.880000003</v>
      </c>
      <c r="AP19" s="41" t="s">
        <v>46</v>
      </c>
    </row>
    <row r="20" spans="1:42" s="41" customFormat="1" ht="18" customHeight="1" x14ac:dyDescent="0.25">
      <c r="A20" s="48">
        <v>13</v>
      </c>
      <c r="B20" s="4" t="s">
        <v>88</v>
      </c>
      <c r="C20" s="5" t="s">
        <v>8</v>
      </c>
      <c r="D20" s="49" t="s">
        <v>4</v>
      </c>
      <c r="E20" s="50">
        <v>2.72</v>
      </c>
      <c r="F20" s="51">
        <f t="shared" si="3"/>
        <v>4052800.0000000005</v>
      </c>
      <c r="G20" s="51">
        <f t="shared" si="20"/>
        <v>425544.00000000006</v>
      </c>
      <c r="H20" s="51">
        <f t="shared" si="6"/>
        <v>3627256.0000000005</v>
      </c>
      <c r="I20" s="52">
        <v>0.15</v>
      </c>
      <c r="J20" s="53">
        <f t="shared" si="29"/>
        <v>223500</v>
      </c>
      <c r="K20" s="53"/>
      <c r="L20" s="50"/>
      <c r="M20" s="51"/>
      <c r="N20" s="51"/>
      <c r="O20" s="51"/>
      <c r="P20" s="54">
        <v>0.09</v>
      </c>
      <c r="Q20" s="55">
        <f t="shared" si="9"/>
        <v>0.24480000000000002</v>
      </c>
      <c r="R20" s="51">
        <f t="shared" si="22"/>
        <v>364752</v>
      </c>
      <c r="S20" s="51">
        <f t="shared" si="23"/>
        <v>38298.959999999999</v>
      </c>
      <c r="T20" s="51">
        <f t="shared" si="10"/>
        <v>326453.03999999998</v>
      </c>
      <c r="U20" s="56">
        <f t="shared" si="11"/>
        <v>0.95199999999999996</v>
      </c>
      <c r="V20" s="57">
        <f t="shared" si="30"/>
        <v>1418480</v>
      </c>
      <c r="W20" s="57">
        <f t="shared" si="4"/>
        <v>5595689.040000001</v>
      </c>
      <c r="X20" s="53"/>
      <c r="Y20" s="58">
        <f t="shared" si="5"/>
        <v>4417552</v>
      </c>
      <c r="Z20" s="59">
        <f t="shared" si="12"/>
        <v>463842.96000000008</v>
      </c>
      <c r="AA20" s="59">
        <f t="shared" si="24"/>
        <v>353404.16000000003</v>
      </c>
      <c r="AB20" s="59">
        <f t="shared" si="13"/>
        <v>66263.28</v>
      </c>
      <c r="AC20" s="59">
        <f t="shared" si="25"/>
        <v>44175.520000000004</v>
      </c>
      <c r="AD20" s="59">
        <f t="shared" si="14"/>
        <v>949773.68000000017</v>
      </c>
      <c r="AE20" s="59">
        <f t="shared" si="15"/>
        <v>750983.84000000008</v>
      </c>
      <c r="AF20" s="59">
        <f t="shared" si="16"/>
        <v>132526.56</v>
      </c>
      <c r="AG20" s="59">
        <f t="shared" si="26"/>
        <v>44175.520000000004</v>
      </c>
      <c r="AH20" s="59">
        <f t="shared" si="17"/>
        <v>22087.760000000002</v>
      </c>
      <c r="AI20" s="59">
        <f t="shared" si="18"/>
        <v>88351.040000000008</v>
      </c>
      <c r="AJ20" s="48"/>
      <c r="AK20" s="163">
        <f t="shared" si="19"/>
        <v>44175.520000000004</v>
      </c>
      <c r="AL20" s="163">
        <f t="shared" si="27"/>
        <v>4177209.040000001</v>
      </c>
      <c r="AM20" s="163">
        <f t="shared" si="28"/>
        <v>41772.090400000008</v>
      </c>
      <c r="AN20" s="41">
        <v>6302</v>
      </c>
      <c r="AO20" s="60">
        <f>AF7+AF39+AF42</f>
        <v>4763863.92</v>
      </c>
      <c r="AP20" s="41" t="s">
        <v>49</v>
      </c>
    </row>
    <row r="21" spans="1:42" s="41" customFormat="1" ht="18" customHeight="1" x14ac:dyDescent="0.25">
      <c r="A21" s="48">
        <v>14</v>
      </c>
      <c r="B21" s="4" t="s">
        <v>89</v>
      </c>
      <c r="C21" s="5" t="s">
        <v>8</v>
      </c>
      <c r="D21" s="49" t="s">
        <v>4</v>
      </c>
      <c r="E21" s="50">
        <v>2.72</v>
      </c>
      <c r="F21" s="51">
        <f t="shared" si="3"/>
        <v>4052800.0000000005</v>
      </c>
      <c r="G21" s="51">
        <f t="shared" si="20"/>
        <v>425544.00000000006</v>
      </c>
      <c r="H21" s="51">
        <f t="shared" si="6"/>
        <v>3627256.0000000005</v>
      </c>
      <c r="I21" s="52"/>
      <c r="J21" s="53">
        <f t="shared" si="29"/>
        <v>0</v>
      </c>
      <c r="K21" s="53"/>
      <c r="L21" s="50"/>
      <c r="M21" s="51"/>
      <c r="N21" s="51"/>
      <c r="O21" s="51"/>
      <c r="P21" s="54">
        <v>0.06</v>
      </c>
      <c r="Q21" s="55">
        <f t="shared" si="9"/>
        <v>0.16320000000000001</v>
      </c>
      <c r="R21" s="51">
        <f t="shared" si="22"/>
        <v>243168.00000000003</v>
      </c>
      <c r="S21" s="51">
        <f t="shared" si="23"/>
        <v>25532.640000000003</v>
      </c>
      <c r="T21" s="51">
        <f t="shared" si="10"/>
        <v>217635.36000000002</v>
      </c>
      <c r="U21" s="56">
        <f t="shared" si="11"/>
        <v>0.95199999999999996</v>
      </c>
      <c r="V21" s="57">
        <f t="shared" si="30"/>
        <v>1418480</v>
      </c>
      <c r="W21" s="57">
        <f t="shared" si="4"/>
        <v>5263371.3600000003</v>
      </c>
      <c r="X21" s="53"/>
      <c r="Y21" s="58">
        <f t="shared" si="5"/>
        <v>4295968.0000000009</v>
      </c>
      <c r="Z21" s="59">
        <f t="shared" si="12"/>
        <v>451076.64000000007</v>
      </c>
      <c r="AA21" s="59">
        <f t="shared" si="24"/>
        <v>343677.44000000006</v>
      </c>
      <c r="AB21" s="59">
        <f t="shared" si="13"/>
        <v>64439.520000000011</v>
      </c>
      <c r="AC21" s="59">
        <f t="shared" si="25"/>
        <v>42959.680000000008</v>
      </c>
      <c r="AD21" s="59">
        <f t="shared" si="14"/>
        <v>923633.12000000023</v>
      </c>
      <c r="AE21" s="59">
        <f t="shared" si="15"/>
        <v>730314.56000000017</v>
      </c>
      <c r="AF21" s="59">
        <f t="shared" si="16"/>
        <v>128879.04000000002</v>
      </c>
      <c r="AG21" s="59">
        <f t="shared" si="26"/>
        <v>42959.680000000008</v>
      </c>
      <c r="AH21" s="59">
        <f t="shared" si="17"/>
        <v>21479.840000000004</v>
      </c>
      <c r="AI21" s="59">
        <f t="shared" si="18"/>
        <v>85919.360000000015</v>
      </c>
      <c r="AJ21" s="48"/>
      <c r="AK21" s="163">
        <f t="shared" si="19"/>
        <v>42959.680000000008</v>
      </c>
      <c r="AL21" s="163">
        <f t="shared" si="27"/>
        <v>3844891.3600000003</v>
      </c>
      <c r="AM21" s="163">
        <f t="shared" si="28"/>
        <v>38448.913600000007</v>
      </c>
      <c r="AN21" s="41">
        <v>6304</v>
      </c>
      <c r="AO21" s="60">
        <f>AG7+AG39+AG42</f>
        <v>1587954.6400000001</v>
      </c>
      <c r="AP21" s="41" t="s">
        <v>52</v>
      </c>
    </row>
    <row r="22" spans="1:42" s="41" customFormat="1" ht="18" customHeight="1" x14ac:dyDescent="0.25">
      <c r="A22" s="48">
        <v>15</v>
      </c>
      <c r="B22" s="6" t="s">
        <v>90</v>
      </c>
      <c r="C22" s="5" t="s">
        <v>8</v>
      </c>
      <c r="D22" s="49" t="s">
        <v>4</v>
      </c>
      <c r="E22" s="50">
        <v>2.2599999999999998</v>
      </c>
      <c r="F22" s="51">
        <f t="shared" si="3"/>
        <v>3367399.9999999995</v>
      </c>
      <c r="G22" s="51">
        <f t="shared" si="20"/>
        <v>353576.99999999994</v>
      </c>
      <c r="H22" s="51">
        <f t="shared" si="6"/>
        <v>3013822.9999999995</v>
      </c>
      <c r="I22" s="52"/>
      <c r="J22" s="53">
        <f t="shared" si="29"/>
        <v>0</v>
      </c>
      <c r="K22" s="53"/>
      <c r="L22" s="64"/>
      <c r="M22" s="51"/>
      <c r="N22" s="51"/>
      <c r="O22" s="51"/>
      <c r="P22" s="54"/>
      <c r="Q22" s="55">
        <f t="shared" si="9"/>
        <v>0</v>
      </c>
      <c r="R22" s="51">
        <f t="shared" si="22"/>
        <v>0</v>
      </c>
      <c r="S22" s="51">
        <f t="shared" si="23"/>
        <v>0</v>
      </c>
      <c r="T22" s="51">
        <f t="shared" si="10"/>
        <v>0</v>
      </c>
      <c r="U22" s="56">
        <f t="shared" si="11"/>
        <v>0.79099999999999993</v>
      </c>
      <c r="V22" s="57">
        <f t="shared" si="30"/>
        <v>1178590</v>
      </c>
      <c r="W22" s="57">
        <f t="shared" si="4"/>
        <v>4192412.9999999995</v>
      </c>
      <c r="X22" s="53"/>
      <c r="Y22" s="58">
        <f t="shared" si="5"/>
        <v>3367399.9999999995</v>
      </c>
      <c r="Z22" s="59">
        <f t="shared" si="12"/>
        <v>353576.99999999994</v>
      </c>
      <c r="AA22" s="59">
        <f t="shared" si="24"/>
        <v>269391.99999999994</v>
      </c>
      <c r="AB22" s="59">
        <f t="shared" si="13"/>
        <v>50510.999999999993</v>
      </c>
      <c r="AC22" s="59">
        <f t="shared" si="25"/>
        <v>33673.999999999993</v>
      </c>
      <c r="AD22" s="59">
        <f t="shared" si="14"/>
        <v>723991</v>
      </c>
      <c r="AE22" s="59">
        <f t="shared" si="15"/>
        <v>572458</v>
      </c>
      <c r="AF22" s="59">
        <f t="shared" si="16"/>
        <v>101021.99999999999</v>
      </c>
      <c r="AG22" s="59">
        <f t="shared" si="26"/>
        <v>33673.999999999993</v>
      </c>
      <c r="AH22" s="59">
        <f t="shared" si="17"/>
        <v>16836.999999999996</v>
      </c>
      <c r="AI22" s="59">
        <f t="shared" si="18"/>
        <v>67347.999999999985</v>
      </c>
      <c r="AJ22" s="48"/>
      <c r="AK22" s="163">
        <f t="shared" si="19"/>
        <v>33673.999999999993</v>
      </c>
      <c r="AL22" s="163">
        <f t="shared" si="27"/>
        <v>3013822.9999999995</v>
      </c>
      <c r="AM22" s="163">
        <f t="shared" si="28"/>
        <v>30138.229999999996</v>
      </c>
      <c r="AN22" s="41">
        <v>6349</v>
      </c>
      <c r="AO22" s="60">
        <f>AH7+AH39+AH42</f>
        <v>793977.32000000007</v>
      </c>
      <c r="AP22" s="61" t="s">
        <v>51</v>
      </c>
    </row>
    <row r="23" spans="1:42" s="41" customFormat="1" ht="18" customHeight="1" x14ac:dyDescent="0.25">
      <c r="A23" s="48">
        <v>16</v>
      </c>
      <c r="B23" s="4" t="s">
        <v>91</v>
      </c>
      <c r="C23" s="5" t="s">
        <v>8</v>
      </c>
      <c r="D23" s="49" t="s">
        <v>4</v>
      </c>
      <c r="E23" s="50">
        <v>2.2599999999999998</v>
      </c>
      <c r="F23" s="51">
        <f t="shared" si="3"/>
        <v>3367399.9999999995</v>
      </c>
      <c r="G23" s="51">
        <f t="shared" si="20"/>
        <v>353576.99999999994</v>
      </c>
      <c r="H23" s="51">
        <f t="shared" si="6"/>
        <v>3013822.9999999995</v>
      </c>
      <c r="I23" s="52"/>
      <c r="J23" s="53">
        <f t="shared" si="29"/>
        <v>0</v>
      </c>
      <c r="K23" s="53"/>
      <c r="L23" s="50"/>
      <c r="M23" s="51"/>
      <c r="N23" s="51"/>
      <c r="O23" s="51"/>
      <c r="P23" s="54"/>
      <c r="Q23" s="55">
        <f t="shared" si="9"/>
        <v>0</v>
      </c>
      <c r="R23" s="51">
        <f t="shared" si="22"/>
        <v>0</v>
      </c>
      <c r="S23" s="51">
        <f t="shared" si="23"/>
        <v>0</v>
      </c>
      <c r="T23" s="51">
        <f t="shared" si="10"/>
        <v>0</v>
      </c>
      <c r="U23" s="56">
        <f t="shared" si="11"/>
        <v>0.79099999999999993</v>
      </c>
      <c r="V23" s="57">
        <f t="shared" si="30"/>
        <v>1178590</v>
      </c>
      <c r="W23" s="57">
        <f t="shared" si="4"/>
        <v>4192412.9999999995</v>
      </c>
      <c r="X23" s="53"/>
      <c r="Y23" s="58">
        <f t="shared" si="5"/>
        <v>3367399.9999999995</v>
      </c>
      <c r="Z23" s="59">
        <f t="shared" si="12"/>
        <v>353576.99999999994</v>
      </c>
      <c r="AA23" s="59">
        <f t="shared" si="24"/>
        <v>269391.99999999994</v>
      </c>
      <c r="AB23" s="59">
        <f t="shared" si="13"/>
        <v>50510.999999999993</v>
      </c>
      <c r="AC23" s="59">
        <f t="shared" si="25"/>
        <v>33673.999999999993</v>
      </c>
      <c r="AD23" s="59">
        <f t="shared" si="14"/>
        <v>723991</v>
      </c>
      <c r="AE23" s="59">
        <f t="shared" si="15"/>
        <v>572458</v>
      </c>
      <c r="AF23" s="59">
        <f t="shared" si="16"/>
        <v>101021.99999999999</v>
      </c>
      <c r="AG23" s="59">
        <f t="shared" si="26"/>
        <v>33673.999999999993</v>
      </c>
      <c r="AH23" s="59">
        <f t="shared" si="17"/>
        <v>16836.999999999996</v>
      </c>
      <c r="AI23" s="59">
        <f t="shared" si="18"/>
        <v>67347.999999999985</v>
      </c>
      <c r="AJ23" s="48"/>
      <c r="AK23" s="163">
        <f t="shared" si="19"/>
        <v>33673.999999999993</v>
      </c>
      <c r="AL23" s="163">
        <f t="shared" si="27"/>
        <v>3013822.9999999995</v>
      </c>
      <c r="AM23" s="163">
        <f t="shared" si="28"/>
        <v>30138.229999999996</v>
      </c>
      <c r="AN23" s="67" t="s">
        <v>50</v>
      </c>
      <c r="AO23" s="42"/>
    </row>
    <row r="24" spans="1:42" s="41" customFormat="1" ht="18" customHeight="1" x14ac:dyDescent="0.25">
      <c r="A24" s="48">
        <v>17</v>
      </c>
      <c r="B24" s="4" t="s">
        <v>92</v>
      </c>
      <c r="C24" s="5" t="s">
        <v>8</v>
      </c>
      <c r="D24" s="49" t="s">
        <v>4</v>
      </c>
      <c r="E24" s="50">
        <v>2.41</v>
      </c>
      <c r="F24" s="51">
        <f t="shared" si="3"/>
        <v>3590900</v>
      </c>
      <c r="G24" s="51">
        <f t="shared" si="20"/>
        <v>377044.5</v>
      </c>
      <c r="H24" s="51">
        <f t="shared" si="6"/>
        <v>3213855.5</v>
      </c>
      <c r="I24" s="52"/>
      <c r="J24" s="53">
        <f t="shared" si="29"/>
        <v>0</v>
      </c>
      <c r="K24" s="53"/>
      <c r="L24" s="50"/>
      <c r="M24" s="51"/>
      <c r="N24" s="51"/>
      <c r="O24" s="51"/>
      <c r="P24" s="54"/>
      <c r="Q24" s="55">
        <f t="shared" si="9"/>
        <v>0</v>
      </c>
      <c r="R24" s="51">
        <f t="shared" si="22"/>
        <v>0</v>
      </c>
      <c r="S24" s="51">
        <f t="shared" si="23"/>
        <v>0</v>
      </c>
      <c r="T24" s="51">
        <f t="shared" si="10"/>
        <v>0</v>
      </c>
      <c r="U24" s="56">
        <f t="shared" si="11"/>
        <v>0.84350000000000003</v>
      </c>
      <c r="V24" s="57">
        <f t="shared" si="30"/>
        <v>1256815</v>
      </c>
      <c r="W24" s="57">
        <f t="shared" si="4"/>
        <v>4470670.5</v>
      </c>
      <c r="X24" s="53"/>
      <c r="Y24" s="58">
        <f t="shared" si="5"/>
        <v>3590900</v>
      </c>
      <c r="Z24" s="59">
        <f t="shared" si="12"/>
        <v>377044.5</v>
      </c>
      <c r="AA24" s="59">
        <f t="shared" si="24"/>
        <v>287272</v>
      </c>
      <c r="AB24" s="59">
        <f t="shared" si="13"/>
        <v>53863.5</v>
      </c>
      <c r="AC24" s="59">
        <f t="shared" si="25"/>
        <v>35909</v>
      </c>
      <c r="AD24" s="59">
        <f t="shared" si="14"/>
        <v>772043.5</v>
      </c>
      <c r="AE24" s="59">
        <f t="shared" si="15"/>
        <v>610453</v>
      </c>
      <c r="AF24" s="59">
        <f t="shared" si="16"/>
        <v>107727</v>
      </c>
      <c r="AG24" s="59">
        <f t="shared" si="26"/>
        <v>35909</v>
      </c>
      <c r="AH24" s="59">
        <f t="shared" si="17"/>
        <v>17954.5</v>
      </c>
      <c r="AI24" s="59">
        <f t="shared" si="18"/>
        <v>71818</v>
      </c>
      <c r="AJ24" s="48"/>
      <c r="AK24" s="163">
        <f t="shared" si="19"/>
        <v>35909</v>
      </c>
      <c r="AL24" s="163">
        <f t="shared" si="27"/>
        <v>3213855.5</v>
      </c>
      <c r="AM24" s="163">
        <f t="shared" si="28"/>
        <v>32138.555</v>
      </c>
      <c r="AN24" s="41">
        <v>6303</v>
      </c>
      <c r="AO24" s="60">
        <f>AI7+AI39+AI42</f>
        <v>3175909.2800000003</v>
      </c>
    </row>
    <row r="25" spans="1:42" s="41" customFormat="1" ht="18" customHeight="1" x14ac:dyDescent="0.25">
      <c r="A25" s="48">
        <v>18</v>
      </c>
      <c r="B25" s="4" t="s">
        <v>93</v>
      </c>
      <c r="C25" s="5" t="s">
        <v>8</v>
      </c>
      <c r="D25" s="49" t="s">
        <v>4</v>
      </c>
      <c r="E25" s="50">
        <v>2.06</v>
      </c>
      <c r="F25" s="51">
        <f t="shared" si="3"/>
        <v>3069400</v>
      </c>
      <c r="G25" s="51">
        <f t="shared" si="20"/>
        <v>322287</v>
      </c>
      <c r="H25" s="51">
        <f t="shared" si="6"/>
        <v>2747113</v>
      </c>
      <c r="I25" s="52"/>
      <c r="J25" s="53">
        <f t="shared" si="29"/>
        <v>0</v>
      </c>
      <c r="K25" s="53"/>
      <c r="L25" s="50"/>
      <c r="M25" s="51"/>
      <c r="N25" s="51"/>
      <c r="O25" s="51"/>
      <c r="P25" s="54"/>
      <c r="Q25" s="55">
        <f t="shared" si="9"/>
        <v>0</v>
      </c>
      <c r="R25" s="51">
        <f t="shared" si="22"/>
        <v>0</v>
      </c>
      <c r="S25" s="51">
        <f t="shared" si="23"/>
        <v>0</v>
      </c>
      <c r="T25" s="51">
        <f t="shared" si="10"/>
        <v>0</v>
      </c>
      <c r="U25" s="56">
        <f t="shared" si="11"/>
        <v>0.72099999999999997</v>
      </c>
      <c r="V25" s="57">
        <f t="shared" si="30"/>
        <v>1074290</v>
      </c>
      <c r="W25" s="57">
        <f t="shared" si="4"/>
        <v>3821403</v>
      </c>
      <c r="X25" s="53"/>
      <c r="Y25" s="58">
        <f t="shared" si="5"/>
        <v>3069400</v>
      </c>
      <c r="Z25" s="59">
        <f t="shared" si="12"/>
        <v>322287</v>
      </c>
      <c r="AA25" s="59">
        <f t="shared" si="24"/>
        <v>245552</v>
      </c>
      <c r="AB25" s="59">
        <f t="shared" si="13"/>
        <v>46041</v>
      </c>
      <c r="AC25" s="59">
        <f t="shared" si="25"/>
        <v>30694</v>
      </c>
      <c r="AD25" s="59">
        <f t="shared" si="14"/>
        <v>659921</v>
      </c>
      <c r="AE25" s="59">
        <f t="shared" si="15"/>
        <v>521798.00000000006</v>
      </c>
      <c r="AF25" s="59">
        <f t="shared" si="16"/>
        <v>92082</v>
      </c>
      <c r="AG25" s="59">
        <f t="shared" si="26"/>
        <v>30694</v>
      </c>
      <c r="AH25" s="59">
        <f t="shared" si="17"/>
        <v>15347</v>
      </c>
      <c r="AI25" s="59">
        <f t="shared" si="18"/>
        <v>61388</v>
      </c>
      <c r="AJ25" s="48"/>
      <c r="AK25" s="163">
        <f t="shared" si="19"/>
        <v>30694</v>
      </c>
      <c r="AL25" s="163"/>
      <c r="AM25" s="163"/>
      <c r="AO25" s="42"/>
    </row>
    <row r="26" spans="1:42" s="41" customFormat="1" ht="18" customHeight="1" x14ac:dyDescent="0.25">
      <c r="A26" s="48">
        <v>19</v>
      </c>
      <c r="B26" s="4" t="s">
        <v>94</v>
      </c>
      <c r="C26" s="5" t="s">
        <v>8</v>
      </c>
      <c r="D26" s="49" t="s">
        <v>4</v>
      </c>
      <c r="E26" s="50">
        <v>2.06</v>
      </c>
      <c r="F26" s="51">
        <f t="shared" si="3"/>
        <v>3069400</v>
      </c>
      <c r="G26" s="51">
        <f t="shared" si="20"/>
        <v>322287</v>
      </c>
      <c r="H26" s="51">
        <f t="shared" si="6"/>
        <v>2747113</v>
      </c>
      <c r="I26" s="52"/>
      <c r="J26" s="53">
        <f t="shared" si="29"/>
        <v>0</v>
      </c>
      <c r="K26" s="53"/>
      <c r="L26" s="50"/>
      <c r="M26" s="51"/>
      <c r="N26" s="51"/>
      <c r="O26" s="51"/>
      <c r="P26" s="54"/>
      <c r="Q26" s="55">
        <f t="shared" si="9"/>
        <v>0</v>
      </c>
      <c r="R26" s="51">
        <f t="shared" si="22"/>
        <v>0</v>
      </c>
      <c r="S26" s="51">
        <f t="shared" si="23"/>
        <v>0</v>
      </c>
      <c r="T26" s="51">
        <f t="shared" si="10"/>
        <v>0</v>
      </c>
      <c r="U26" s="56">
        <f t="shared" si="11"/>
        <v>0.72099999999999997</v>
      </c>
      <c r="V26" s="57">
        <f t="shared" si="30"/>
        <v>1074290</v>
      </c>
      <c r="W26" s="57">
        <f t="shared" si="4"/>
        <v>3821403</v>
      </c>
      <c r="X26" s="53"/>
      <c r="Y26" s="58">
        <f t="shared" si="5"/>
        <v>3069400</v>
      </c>
      <c r="Z26" s="59">
        <f t="shared" si="12"/>
        <v>322287</v>
      </c>
      <c r="AA26" s="59">
        <f t="shared" si="24"/>
        <v>245552</v>
      </c>
      <c r="AB26" s="59">
        <f t="shared" si="13"/>
        <v>46041</v>
      </c>
      <c r="AC26" s="59">
        <f t="shared" si="25"/>
        <v>30694</v>
      </c>
      <c r="AD26" s="59">
        <f t="shared" si="14"/>
        <v>659921</v>
      </c>
      <c r="AE26" s="59">
        <f t="shared" si="15"/>
        <v>521798.00000000006</v>
      </c>
      <c r="AF26" s="59">
        <f t="shared" si="16"/>
        <v>92082</v>
      </c>
      <c r="AG26" s="59">
        <f t="shared" si="26"/>
        <v>30694</v>
      </c>
      <c r="AH26" s="59">
        <f t="shared" si="17"/>
        <v>15347</v>
      </c>
      <c r="AI26" s="59">
        <f t="shared" si="18"/>
        <v>61388</v>
      </c>
      <c r="AJ26" s="48"/>
      <c r="AK26" s="163">
        <f t="shared" si="19"/>
        <v>30694</v>
      </c>
      <c r="AL26" s="163"/>
      <c r="AM26" s="163"/>
      <c r="AO26" s="42"/>
    </row>
    <row r="27" spans="1:42" s="41" customFormat="1" ht="18" customHeight="1" x14ac:dyDescent="0.25">
      <c r="A27" s="48">
        <v>20</v>
      </c>
      <c r="B27" s="4" t="s">
        <v>95</v>
      </c>
      <c r="C27" s="5" t="s">
        <v>8</v>
      </c>
      <c r="D27" s="49" t="s">
        <v>4</v>
      </c>
      <c r="E27" s="50">
        <v>2.06</v>
      </c>
      <c r="F27" s="51">
        <f t="shared" si="3"/>
        <v>3069400</v>
      </c>
      <c r="G27" s="51">
        <f t="shared" si="20"/>
        <v>322287</v>
      </c>
      <c r="H27" s="51">
        <f t="shared" si="6"/>
        <v>2747113</v>
      </c>
      <c r="I27" s="52"/>
      <c r="J27" s="53">
        <f t="shared" si="29"/>
        <v>0</v>
      </c>
      <c r="K27" s="53"/>
      <c r="L27" s="50"/>
      <c r="M27" s="51"/>
      <c r="N27" s="51"/>
      <c r="O27" s="51"/>
      <c r="P27" s="54"/>
      <c r="Q27" s="55">
        <f t="shared" si="9"/>
        <v>0</v>
      </c>
      <c r="R27" s="51">
        <f t="shared" si="22"/>
        <v>0</v>
      </c>
      <c r="S27" s="51">
        <f t="shared" si="23"/>
        <v>0</v>
      </c>
      <c r="T27" s="51">
        <f t="shared" si="10"/>
        <v>0</v>
      </c>
      <c r="U27" s="56">
        <f t="shared" si="11"/>
        <v>0.72099999999999997</v>
      </c>
      <c r="V27" s="57">
        <f t="shared" si="30"/>
        <v>1074290</v>
      </c>
      <c r="W27" s="57">
        <f t="shared" si="4"/>
        <v>3821403</v>
      </c>
      <c r="X27" s="53"/>
      <c r="Y27" s="58">
        <f t="shared" si="5"/>
        <v>3069400</v>
      </c>
      <c r="Z27" s="59">
        <f t="shared" si="12"/>
        <v>322287</v>
      </c>
      <c r="AA27" s="59">
        <f t="shared" si="24"/>
        <v>245552</v>
      </c>
      <c r="AB27" s="59">
        <f t="shared" si="13"/>
        <v>46041</v>
      </c>
      <c r="AC27" s="59">
        <f t="shared" si="25"/>
        <v>30694</v>
      </c>
      <c r="AD27" s="59">
        <f t="shared" si="14"/>
        <v>659921</v>
      </c>
      <c r="AE27" s="59">
        <f t="shared" si="15"/>
        <v>521798.00000000006</v>
      </c>
      <c r="AF27" s="59">
        <f t="shared" si="16"/>
        <v>92082</v>
      </c>
      <c r="AG27" s="59">
        <f t="shared" si="26"/>
        <v>30694</v>
      </c>
      <c r="AH27" s="59">
        <f t="shared" si="17"/>
        <v>15347</v>
      </c>
      <c r="AI27" s="59">
        <f t="shared" si="18"/>
        <v>61388</v>
      </c>
      <c r="AJ27" s="48"/>
      <c r="AK27" s="163">
        <f t="shared" si="19"/>
        <v>30694</v>
      </c>
      <c r="AL27" s="163"/>
      <c r="AM27" s="163"/>
      <c r="AO27" s="42"/>
    </row>
    <row r="28" spans="1:42" s="41" customFormat="1" ht="18" customHeight="1" x14ac:dyDescent="0.25">
      <c r="A28" s="48">
        <v>21</v>
      </c>
      <c r="B28" s="4" t="s">
        <v>96</v>
      </c>
      <c r="C28" s="5" t="s">
        <v>8</v>
      </c>
      <c r="D28" s="49" t="s">
        <v>4</v>
      </c>
      <c r="E28" s="50">
        <v>2.06</v>
      </c>
      <c r="F28" s="51">
        <f t="shared" si="3"/>
        <v>3069400</v>
      </c>
      <c r="G28" s="51">
        <f t="shared" si="20"/>
        <v>322287</v>
      </c>
      <c r="H28" s="51">
        <f t="shared" si="6"/>
        <v>2747113</v>
      </c>
      <c r="I28" s="52">
        <v>0.15</v>
      </c>
      <c r="J28" s="53">
        <f t="shared" si="29"/>
        <v>223500</v>
      </c>
      <c r="K28" s="53"/>
      <c r="L28" s="50"/>
      <c r="M28" s="51"/>
      <c r="N28" s="51"/>
      <c r="O28" s="51"/>
      <c r="P28" s="54"/>
      <c r="Q28" s="55">
        <f t="shared" si="9"/>
        <v>0</v>
      </c>
      <c r="R28" s="51">
        <f t="shared" si="22"/>
        <v>0</v>
      </c>
      <c r="S28" s="51">
        <f t="shared" si="23"/>
        <v>0</v>
      </c>
      <c r="T28" s="51">
        <f t="shared" si="10"/>
        <v>0</v>
      </c>
      <c r="U28" s="56">
        <f t="shared" si="11"/>
        <v>0.72099999999999997</v>
      </c>
      <c r="V28" s="57">
        <f t="shared" si="30"/>
        <v>1074290</v>
      </c>
      <c r="W28" s="57">
        <f t="shared" si="4"/>
        <v>4044903</v>
      </c>
      <c r="X28" s="53"/>
      <c r="Y28" s="58">
        <f t="shared" si="5"/>
        <v>3069400</v>
      </c>
      <c r="Z28" s="59">
        <f t="shared" si="12"/>
        <v>322287</v>
      </c>
      <c r="AA28" s="59">
        <f t="shared" si="24"/>
        <v>245552</v>
      </c>
      <c r="AB28" s="59">
        <f t="shared" si="13"/>
        <v>46041</v>
      </c>
      <c r="AC28" s="59">
        <f t="shared" si="25"/>
        <v>30694</v>
      </c>
      <c r="AD28" s="59">
        <f t="shared" si="14"/>
        <v>659921</v>
      </c>
      <c r="AE28" s="59">
        <f t="shared" si="15"/>
        <v>521798.00000000006</v>
      </c>
      <c r="AF28" s="59">
        <f t="shared" si="16"/>
        <v>92082</v>
      </c>
      <c r="AG28" s="59">
        <f t="shared" si="26"/>
        <v>30694</v>
      </c>
      <c r="AH28" s="59">
        <f t="shared" si="17"/>
        <v>15347</v>
      </c>
      <c r="AI28" s="59">
        <f t="shared" si="18"/>
        <v>61388</v>
      </c>
      <c r="AJ28" s="48"/>
      <c r="AK28" s="163">
        <f t="shared" si="19"/>
        <v>30694</v>
      </c>
      <c r="AL28" s="163"/>
      <c r="AM28" s="163"/>
    </row>
    <row r="29" spans="1:42" s="41" customFormat="1" ht="18" customHeight="1" x14ac:dyDescent="0.25">
      <c r="A29" s="48">
        <v>22</v>
      </c>
      <c r="B29" s="4" t="s">
        <v>97</v>
      </c>
      <c r="C29" s="5" t="s">
        <v>8</v>
      </c>
      <c r="D29" s="49" t="s">
        <v>4</v>
      </c>
      <c r="E29" s="50">
        <v>2.06</v>
      </c>
      <c r="F29" s="51">
        <f t="shared" si="3"/>
        <v>3069400</v>
      </c>
      <c r="G29" s="51">
        <f t="shared" si="20"/>
        <v>322287</v>
      </c>
      <c r="H29" s="51">
        <f t="shared" si="6"/>
        <v>2747113</v>
      </c>
      <c r="I29" s="52"/>
      <c r="J29" s="53">
        <f t="shared" si="29"/>
        <v>0</v>
      </c>
      <c r="K29" s="53"/>
      <c r="L29" s="50"/>
      <c r="M29" s="51"/>
      <c r="N29" s="51"/>
      <c r="O29" s="51"/>
      <c r="P29" s="54"/>
      <c r="Q29" s="55">
        <f t="shared" si="9"/>
        <v>0</v>
      </c>
      <c r="R29" s="51">
        <f t="shared" si="22"/>
        <v>0</v>
      </c>
      <c r="S29" s="51">
        <f t="shared" si="23"/>
        <v>0</v>
      </c>
      <c r="T29" s="51">
        <f t="shared" si="10"/>
        <v>0</v>
      </c>
      <c r="U29" s="56">
        <f t="shared" si="11"/>
        <v>0.72099999999999997</v>
      </c>
      <c r="V29" s="57">
        <f t="shared" si="30"/>
        <v>1074290</v>
      </c>
      <c r="W29" s="57">
        <f t="shared" si="4"/>
        <v>3821403</v>
      </c>
      <c r="X29" s="53"/>
      <c r="Y29" s="58">
        <f t="shared" si="5"/>
        <v>3069400</v>
      </c>
      <c r="Z29" s="59">
        <f t="shared" si="12"/>
        <v>322287</v>
      </c>
      <c r="AA29" s="59">
        <f t="shared" si="24"/>
        <v>245552</v>
      </c>
      <c r="AB29" s="59">
        <f t="shared" si="13"/>
        <v>46041</v>
      </c>
      <c r="AC29" s="59">
        <f t="shared" si="25"/>
        <v>30694</v>
      </c>
      <c r="AD29" s="59">
        <f t="shared" si="14"/>
        <v>659921</v>
      </c>
      <c r="AE29" s="59">
        <f t="shared" si="15"/>
        <v>521798.00000000006</v>
      </c>
      <c r="AF29" s="59">
        <f t="shared" si="16"/>
        <v>92082</v>
      </c>
      <c r="AG29" s="59">
        <f t="shared" si="26"/>
        <v>30694</v>
      </c>
      <c r="AH29" s="59">
        <f t="shared" si="17"/>
        <v>15347</v>
      </c>
      <c r="AI29" s="59">
        <f t="shared" si="18"/>
        <v>61388</v>
      </c>
      <c r="AJ29" s="48"/>
      <c r="AK29" s="163">
        <f t="shared" si="19"/>
        <v>30694</v>
      </c>
      <c r="AL29" s="163"/>
      <c r="AM29" s="163"/>
    </row>
    <row r="30" spans="1:42" s="41" customFormat="1" ht="18" customHeight="1" x14ac:dyDescent="0.25">
      <c r="A30" s="48">
        <v>23</v>
      </c>
      <c r="B30" s="4" t="s">
        <v>98</v>
      </c>
      <c r="C30" s="5" t="s">
        <v>8</v>
      </c>
      <c r="D30" s="49" t="s">
        <v>4</v>
      </c>
      <c r="E30" s="50">
        <v>2.06</v>
      </c>
      <c r="F30" s="51">
        <f t="shared" si="3"/>
        <v>3069400</v>
      </c>
      <c r="G30" s="51">
        <f t="shared" si="20"/>
        <v>322287</v>
      </c>
      <c r="H30" s="51">
        <f t="shared" si="6"/>
        <v>2747113</v>
      </c>
      <c r="I30" s="52"/>
      <c r="J30" s="53">
        <f t="shared" si="29"/>
        <v>0</v>
      </c>
      <c r="K30" s="53"/>
      <c r="L30" s="50"/>
      <c r="M30" s="51"/>
      <c r="N30" s="51"/>
      <c r="O30" s="51"/>
      <c r="P30" s="54"/>
      <c r="Q30" s="55">
        <f t="shared" si="9"/>
        <v>0</v>
      </c>
      <c r="R30" s="51">
        <f t="shared" si="22"/>
        <v>0</v>
      </c>
      <c r="S30" s="51">
        <f t="shared" si="23"/>
        <v>0</v>
      </c>
      <c r="T30" s="51">
        <f t="shared" si="10"/>
        <v>0</v>
      </c>
      <c r="U30" s="56">
        <f t="shared" si="11"/>
        <v>0.72099999999999997</v>
      </c>
      <c r="V30" s="57">
        <f t="shared" si="30"/>
        <v>1074290</v>
      </c>
      <c r="W30" s="57">
        <f t="shared" si="4"/>
        <v>3821403</v>
      </c>
      <c r="X30" s="53"/>
      <c r="Y30" s="58">
        <f t="shared" si="5"/>
        <v>3069400</v>
      </c>
      <c r="Z30" s="59">
        <f t="shared" si="12"/>
        <v>322287</v>
      </c>
      <c r="AA30" s="59">
        <f t="shared" si="24"/>
        <v>245552</v>
      </c>
      <c r="AB30" s="59">
        <f t="shared" si="13"/>
        <v>46041</v>
      </c>
      <c r="AC30" s="59">
        <f t="shared" si="25"/>
        <v>30694</v>
      </c>
      <c r="AD30" s="59">
        <f t="shared" si="14"/>
        <v>659921</v>
      </c>
      <c r="AE30" s="59">
        <f t="shared" si="15"/>
        <v>521798.00000000006</v>
      </c>
      <c r="AF30" s="59">
        <f t="shared" si="16"/>
        <v>92082</v>
      </c>
      <c r="AG30" s="59">
        <f t="shared" si="26"/>
        <v>30694</v>
      </c>
      <c r="AH30" s="59">
        <f t="shared" si="17"/>
        <v>15347</v>
      </c>
      <c r="AI30" s="59">
        <f t="shared" si="18"/>
        <v>61388</v>
      </c>
      <c r="AJ30" s="48"/>
      <c r="AK30" s="163">
        <f t="shared" si="19"/>
        <v>30694</v>
      </c>
      <c r="AL30" s="162"/>
      <c r="AM30" s="162"/>
    </row>
    <row r="31" spans="1:42" s="41" customFormat="1" ht="18" customHeight="1" x14ac:dyDescent="0.25">
      <c r="A31" s="48">
        <v>24</v>
      </c>
      <c r="B31" s="4" t="s">
        <v>99</v>
      </c>
      <c r="C31" s="5" t="s">
        <v>8</v>
      </c>
      <c r="D31" s="49" t="s">
        <v>4</v>
      </c>
      <c r="E31" s="50">
        <v>2.06</v>
      </c>
      <c r="F31" s="51">
        <f t="shared" si="3"/>
        <v>3069400</v>
      </c>
      <c r="G31" s="51">
        <f t="shared" si="20"/>
        <v>322287</v>
      </c>
      <c r="H31" s="51">
        <f t="shared" si="6"/>
        <v>2747113</v>
      </c>
      <c r="I31" s="52"/>
      <c r="J31" s="53">
        <f t="shared" si="29"/>
        <v>0</v>
      </c>
      <c r="K31" s="53"/>
      <c r="L31" s="50"/>
      <c r="M31" s="51"/>
      <c r="N31" s="51"/>
      <c r="O31" s="51"/>
      <c r="P31" s="54"/>
      <c r="Q31" s="55">
        <f t="shared" si="9"/>
        <v>0</v>
      </c>
      <c r="R31" s="51">
        <f t="shared" si="22"/>
        <v>0</v>
      </c>
      <c r="S31" s="51">
        <f t="shared" si="23"/>
        <v>0</v>
      </c>
      <c r="T31" s="51">
        <f t="shared" si="10"/>
        <v>0</v>
      </c>
      <c r="U31" s="56">
        <f t="shared" si="11"/>
        <v>0.72099999999999997</v>
      </c>
      <c r="V31" s="57">
        <f t="shared" si="30"/>
        <v>1074290</v>
      </c>
      <c r="W31" s="57">
        <f t="shared" si="4"/>
        <v>3821403</v>
      </c>
      <c r="X31" s="53"/>
      <c r="Y31" s="58">
        <f t="shared" si="5"/>
        <v>3069400</v>
      </c>
      <c r="Z31" s="59">
        <f t="shared" si="12"/>
        <v>322287</v>
      </c>
      <c r="AA31" s="59">
        <f t="shared" si="24"/>
        <v>245552</v>
      </c>
      <c r="AB31" s="59">
        <f t="shared" si="13"/>
        <v>46041</v>
      </c>
      <c r="AC31" s="59">
        <f t="shared" si="25"/>
        <v>30694</v>
      </c>
      <c r="AD31" s="59">
        <f t="shared" si="14"/>
        <v>659921</v>
      </c>
      <c r="AE31" s="59">
        <f t="shared" si="15"/>
        <v>521798.00000000006</v>
      </c>
      <c r="AF31" s="59">
        <f t="shared" si="16"/>
        <v>92082</v>
      </c>
      <c r="AG31" s="59">
        <f t="shared" si="26"/>
        <v>30694</v>
      </c>
      <c r="AH31" s="59">
        <f t="shared" si="17"/>
        <v>15347</v>
      </c>
      <c r="AI31" s="59">
        <f t="shared" si="18"/>
        <v>61388</v>
      </c>
      <c r="AJ31" s="48"/>
      <c r="AK31" s="163">
        <f t="shared" si="19"/>
        <v>30694</v>
      </c>
      <c r="AL31" s="162"/>
      <c r="AM31" s="162"/>
    </row>
    <row r="32" spans="1:42" s="41" customFormat="1" ht="18" customHeight="1" x14ac:dyDescent="0.25">
      <c r="A32" s="48">
        <v>25</v>
      </c>
      <c r="B32" s="7" t="s">
        <v>100</v>
      </c>
      <c r="C32" s="5" t="s">
        <v>8</v>
      </c>
      <c r="D32" s="49" t="s">
        <v>4</v>
      </c>
      <c r="E32" s="50"/>
      <c r="F32" s="51">
        <f t="shared" si="3"/>
        <v>0</v>
      </c>
      <c r="G32" s="51">
        <f t="shared" si="20"/>
        <v>0</v>
      </c>
      <c r="H32" s="51">
        <f t="shared" si="6"/>
        <v>0</v>
      </c>
      <c r="I32" s="52"/>
      <c r="J32" s="53">
        <f>I32*$AO$6</f>
        <v>0</v>
      </c>
      <c r="K32" s="53"/>
      <c r="L32" s="50"/>
      <c r="M32" s="51"/>
      <c r="N32" s="51"/>
      <c r="O32" s="51"/>
      <c r="P32" s="54"/>
      <c r="Q32" s="55">
        <f t="shared" ref="Q32" si="31">(E32+L32)*P32</f>
        <v>0</v>
      </c>
      <c r="R32" s="51">
        <f>Q32*$AO$6</f>
        <v>0</v>
      </c>
      <c r="S32" s="51">
        <f>R32*10.5%</f>
        <v>0</v>
      </c>
      <c r="T32" s="51">
        <f>R32-S32</f>
        <v>0</v>
      </c>
      <c r="U32" s="56">
        <v>0.72099999999999997</v>
      </c>
      <c r="V32" s="57">
        <f>U32*$AO$6</f>
        <v>1074290</v>
      </c>
      <c r="W32" s="57">
        <f t="shared" ref="W32:W38" si="32">V32+T32+O32+J32+H32</f>
        <v>1074290</v>
      </c>
      <c r="X32" s="53"/>
      <c r="Y32" s="58">
        <f t="shared" si="5"/>
        <v>0</v>
      </c>
      <c r="Z32" s="59">
        <f t="shared" si="12"/>
        <v>0</v>
      </c>
      <c r="AA32" s="59">
        <f t="shared" si="24"/>
        <v>0</v>
      </c>
      <c r="AB32" s="59">
        <f t="shared" si="13"/>
        <v>0</v>
      </c>
      <c r="AC32" s="59">
        <f t="shared" si="25"/>
        <v>0</v>
      </c>
      <c r="AD32" s="59">
        <f t="shared" si="14"/>
        <v>0</v>
      </c>
      <c r="AE32" s="59">
        <f t="shared" si="15"/>
        <v>0</v>
      </c>
      <c r="AF32" s="59">
        <f t="shared" si="16"/>
        <v>0</v>
      </c>
      <c r="AG32" s="59">
        <f t="shared" si="26"/>
        <v>0</v>
      </c>
      <c r="AH32" s="59">
        <f t="shared" si="17"/>
        <v>0</v>
      </c>
      <c r="AI32" s="59">
        <f t="shared" si="18"/>
        <v>0</v>
      </c>
      <c r="AJ32" s="48"/>
      <c r="AK32" s="163">
        <f t="shared" ref="AK32" si="33">+AI32/2</f>
        <v>0</v>
      </c>
      <c r="AL32" s="162"/>
      <c r="AM32" s="162"/>
    </row>
    <row r="33" spans="1:40" s="41" customFormat="1" ht="18" customHeight="1" x14ac:dyDescent="0.25">
      <c r="A33" s="48">
        <v>26</v>
      </c>
      <c r="B33" s="4" t="s">
        <v>111</v>
      </c>
      <c r="C33" s="5" t="s">
        <v>8</v>
      </c>
      <c r="D33" s="49"/>
      <c r="E33" s="50">
        <v>2.1</v>
      </c>
      <c r="F33" s="51">
        <f t="shared" si="3"/>
        <v>3129000</v>
      </c>
      <c r="G33" s="51">
        <f t="shared" si="20"/>
        <v>328545</v>
      </c>
      <c r="H33" s="51">
        <f t="shared" si="6"/>
        <v>2800455</v>
      </c>
      <c r="I33" s="52"/>
      <c r="J33" s="53"/>
      <c r="K33" s="53"/>
      <c r="L33" s="50"/>
      <c r="M33" s="51"/>
      <c r="N33" s="51"/>
      <c r="O33" s="51"/>
      <c r="P33" s="54"/>
      <c r="Q33" s="55"/>
      <c r="R33" s="51"/>
      <c r="S33" s="51"/>
      <c r="T33" s="51"/>
      <c r="U33" s="56">
        <f t="shared" si="11"/>
        <v>0.73499999999999999</v>
      </c>
      <c r="V33" s="57">
        <f t="shared" ref="V33:V38" si="34">U33*$AO$6</f>
        <v>1095150</v>
      </c>
      <c r="W33" s="57">
        <f t="shared" si="32"/>
        <v>3895605</v>
      </c>
      <c r="X33" s="53"/>
      <c r="Y33" s="58">
        <f t="shared" si="5"/>
        <v>3129000</v>
      </c>
      <c r="Z33" s="59">
        <f t="shared" si="12"/>
        <v>328545</v>
      </c>
      <c r="AA33" s="59">
        <f t="shared" si="24"/>
        <v>250320</v>
      </c>
      <c r="AB33" s="59">
        <f t="shared" si="13"/>
        <v>46935</v>
      </c>
      <c r="AC33" s="59">
        <f t="shared" si="25"/>
        <v>31290</v>
      </c>
      <c r="AD33" s="59">
        <f t="shared" si="14"/>
        <v>672735</v>
      </c>
      <c r="AE33" s="59">
        <f t="shared" si="15"/>
        <v>531930</v>
      </c>
      <c r="AF33" s="59">
        <f t="shared" si="16"/>
        <v>93870</v>
      </c>
      <c r="AG33" s="59">
        <f t="shared" si="26"/>
        <v>31290</v>
      </c>
      <c r="AH33" s="59">
        <f t="shared" si="17"/>
        <v>15645</v>
      </c>
      <c r="AI33" s="59">
        <f t="shared" si="18"/>
        <v>62580</v>
      </c>
      <c r="AJ33" s="48"/>
      <c r="AK33" s="163"/>
      <c r="AL33" s="162"/>
      <c r="AM33" s="162"/>
    </row>
    <row r="34" spans="1:40" s="41" customFormat="1" ht="18" customHeight="1" x14ac:dyDescent="0.25">
      <c r="A34" s="48">
        <v>27</v>
      </c>
      <c r="B34" s="4" t="s">
        <v>112</v>
      </c>
      <c r="C34" s="5" t="s">
        <v>8</v>
      </c>
      <c r="D34" s="49"/>
      <c r="E34" s="50">
        <v>2.1</v>
      </c>
      <c r="F34" s="51">
        <f t="shared" si="3"/>
        <v>3129000</v>
      </c>
      <c r="G34" s="51">
        <f t="shared" si="20"/>
        <v>328545</v>
      </c>
      <c r="H34" s="51">
        <f t="shared" si="6"/>
        <v>2800455</v>
      </c>
      <c r="I34" s="52"/>
      <c r="J34" s="53"/>
      <c r="K34" s="53"/>
      <c r="L34" s="50"/>
      <c r="M34" s="51"/>
      <c r="N34" s="51"/>
      <c r="O34" s="51"/>
      <c r="P34" s="54"/>
      <c r="Q34" s="55"/>
      <c r="R34" s="51"/>
      <c r="S34" s="51"/>
      <c r="T34" s="51"/>
      <c r="U34" s="56">
        <f t="shared" si="11"/>
        <v>0.73499999999999999</v>
      </c>
      <c r="V34" s="57">
        <f t="shared" si="34"/>
        <v>1095150</v>
      </c>
      <c r="W34" s="57">
        <f t="shared" si="32"/>
        <v>3895605</v>
      </c>
      <c r="X34" s="53"/>
      <c r="Y34" s="58">
        <f t="shared" si="5"/>
        <v>3129000</v>
      </c>
      <c r="Z34" s="59">
        <f t="shared" si="12"/>
        <v>328545</v>
      </c>
      <c r="AA34" s="59">
        <f t="shared" si="24"/>
        <v>250320</v>
      </c>
      <c r="AB34" s="59">
        <f t="shared" si="13"/>
        <v>46935</v>
      </c>
      <c r="AC34" s="59">
        <f t="shared" si="25"/>
        <v>31290</v>
      </c>
      <c r="AD34" s="59">
        <f t="shared" si="14"/>
        <v>672735</v>
      </c>
      <c r="AE34" s="59">
        <f t="shared" si="15"/>
        <v>531930</v>
      </c>
      <c r="AF34" s="59">
        <f t="shared" si="16"/>
        <v>93870</v>
      </c>
      <c r="AG34" s="59">
        <f t="shared" si="26"/>
        <v>31290</v>
      </c>
      <c r="AH34" s="59">
        <f t="shared" si="17"/>
        <v>15645</v>
      </c>
      <c r="AI34" s="59">
        <f t="shared" si="18"/>
        <v>62580</v>
      </c>
      <c r="AJ34" s="48"/>
      <c r="AK34" s="163"/>
      <c r="AL34" s="162"/>
      <c r="AM34" s="162"/>
    </row>
    <row r="35" spans="1:40" s="41" customFormat="1" ht="18" customHeight="1" x14ac:dyDescent="0.2">
      <c r="A35" s="48">
        <v>28</v>
      </c>
      <c r="B35" s="147" t="s">
        <v>114</v>
      </c>
      <c r="C35" s="5" t="s">
        <v>8</v>
      </c>
      <c r="D35" s="49"/>
      <c r="E35" s="50">
        <v>2.1</v>
      </c>
      <c r="F35" s="51">
        <f t="shared" si="3"/>
        <v>3129000</v>
      </c>
      <c r="G35" s="51">
        <f t="shared" si="20"/>
        <v>328545</v>
      </c>
      <c r="H35" s="51">
        <f t="shared" si="6"/>
        <v>2800455</v>
      </c>
      <c r="I35" s="52"/>
      <c r="J35" s="53"/>
      <c r="K35" s="53"/>
      <c r="L35" s="50"/>
      <c r="M35" s="51"/>
      <c r="N35" s="51"/>
      <c r="O35" s="51"/>
      <c r="P35" s="54"/>
      <c r="Q35" s="55"/>
      <c r="R35" s="51"/>
      <c r="S35" s="51"/>
      <c r="T35" s="51"/>
      <c r="U35" s="56">
        <f t="shared" si="11"/>
        <v>0.73499999999999999</v>
      </c>
      <c r="V35" s="57">
        <f t="shared" si="34"/>
        <v>1095150</v>
      </c>
      <c r="W35" s="57">
        <f t="shared" si="32"/>
        <v>3895605</v>
      </c>
      <c r="X35" s="53"/>
      <c r="Y35" s="58">
        <f t="shared" si="5"/>
        <v>3129000</v>
      </c>
      <c r="Z35" s="59">
        <f t="shared" si="12"/>
        <v>328545</v>
      </c>
      <c r="AA35" s="59">
        <f t="shared" si="24"/>
        <v>250320</v>
      </c>
      <c r="AB35" s="59">
        <f t="shared" si="13"/>
        <v>46935</v>
      </c>
      <c r="AC35" s="59">
        <f t="shared" si="25"/>
        <v>31290</v>
      </c>
      <c r="AD35" s="59">
        <f t="shared" si="14"/>
        <v>672735</v>
      </c>
      <c r="AE35" s="59">
        <f t="shared" si="15"/>
        <v>531930</v>
      </c>
      <c r="AF35" s="59">
        <f t="shared" si="16"/>
        <v>93870</v>
      </c>
      <c r="AG35" s="59">
        <f t="shared" si="26"/>
        <v>31290</v>
      </c>
      <c r="AH35" s="59">
        <f t="shared" si="17"/>
        <v>15645</v>
      </c>
      <c r="AI35" s="59">
        <f t="shared" si="18"/>
        <v>62580</v>
      </c>
      <c r="AJ35" s="48"/>
      <c r="AK35" s="163"/>
      <c r="AL35" s="162"/>
      <c r="AM35" s="162"/>
    </row>
    <row r="36" spans="1:40" s="41" customFormat="1" ht="18" customHeight="1" x14ac:dyDescent="0.2">
      <c r="A36" s="48">
        <v>29</v>
      </c>
      <c r="B36" s="147" t="s">
        <v>115</v>
      </c>
      <c r="C36" s="5" t="s">
        <v>8</v>
      </c>
      <c r="D36" s="49"/>
      <c r="E36" s="50">
        <v>2.1</v>
      </c>
      <c r="F36" s="51">
        <f t="shared" si="3"/>
        <v>3129000</v>
      </c>
      <c r="G36" s="51">
        <f t="shared" si="20"/>
        <v>328545</v>
      </c>
      <c r="H36" s="51">
        <f t="shared" si="6"/>
        <v>2800455</v>
      </c>
      <c r="I36" s="52"/>
      <c r="J36" s="53"/>
      <c r="K36" s="53"/>
      <c r="L36" s="50"/>
      <c r="M36" s="51"/>
      <c r="N36" s="51"/>
      <c r="O36" s="51"/>
      <c r="P36" s="54"/>
      <c r="Q36" s="55"/>
      <c r="R36" s="51"/>
      <c r="S36" s="51"/>
      <c r="T36" s="51"/>
      <c r="U36" s="56">
        <f t="shared" si="11"/>
        <v>0.73499999999999999</v>
      </c>
      <c r="V36" s="57">
        <f t="shared" si="34"/>
        <v>1095150</v>
      </c>
      <c r="W36" s="57">
        <f t="shared" si="32"/>
        <v>3895605</v>
      </c>
      <c r="X36" s="53"/>
      <c r="Y36" s="58">
        <f t="shared" si="5"/>
        <v>3129000</v>
      </c>
      <c r="Z36" s="59">
        <f t="shared" si="12"/>
        <v>328545</v>
      </c>
      <c r="AA36" s="59">
        <f t="shared" si="24"/>
        <v>250320</v>
      </c>
      <c r="AB36" s="59">
        <f t="shared" si="13"/>
        <v>46935</v>
      </c>
      <c r="AC36" s="59">
        <f t="shared" si="25"/>
        <v>31290</v>
      </c>
      <c r="AD36" s="59">
        <f t="shared" si="14"/>
        <v>672735</v>
      </c>
      <c r="AE36" s="59">
        <f t="shared" si="15"/>
        <v>531930</v>
      </c>
      <c r="AF36" s="59">
        <f t="shared" si="16"/>
        <v>93870</v>
      </c>
      <c r="AG36" s="59">
        <f t="shared" si="26"/>
        <v>31290</v>
      </c>
      <c r="AH36" s="59">
        <f t="shared" si="17"/>
        <v>15645</v>
      </c>
      <c r="AI36" s="59">
        <f t="shared" si="18"/>
        <v>62580</v>
      </c>
      <c r="AJ36" s="48"/>
      <c r="AK36" s="163"/>
      <c r="AL36" s="162"/>
      <c r="AM36" s="162"/>
    </row>
    <row r="37" spans="1:40" s="41" customFormat="1" ht="18" customHeight="1" x14ac:dyDescent="0.2">
      <c r="A37" s="48">
        <v>30</v>
      </c>
      <c r="B37" s="147" t="s">
        <v>118</v>
      </c>
      <c r="C37" s="5" t="s">
        <v>8</v>
      </c>
      <c r="D37" s="49"/>
      <c r="E37" s="50">
        <v>2.1</v>
      </c>
      <c r="F37" s="51">
        <f t="shared" si="3"/>
        <v>3129000</v>
      </c>
      <c r="G37" s="51">
        <f t="shared" si="20"/>
        <v>328545</v>
      </c>
      <c r="H37" s="51">
        <f t="shared" si="6"/>
        <v>2800455</v>
      </c>
      <c r="I37" s="52"/>
      <c r="J37" s="53"/>
      <c r="K37" s="53"/>
      <c r="L37" s="50"/>
      <c r="M37" s="51"/>
      <c r="N37" s="51"/>
      <c r="O37" s="51"/>
      <c r="P37" s="54"/>
      <c r="Q37" s="55"/>
      <c r="R37" s="51"/>
      <c r="S37" s="51"/>
      <c r="T37" s="51"/>
      <c r="U37" s="56">
        <f t="shared" si="11"/>
        <v>0.73499999999999999</v>
      </c>
      <c r="V37" s="57">
        <f t="shared" si="34"/>
        <v>1095150</v>
      </c>
      <c r="W37" s="57">
        <f t="shared" si="32"/>
        <v>3895605</v>
      </c>
      <c r="X37" s="53"/>
      <c r="Y37" s="58">
        <f t="shared" si="5"/>
        <v>3129000</v>
      </c>
      <c r="Z37" s="59">
        <f t="shared" si="12"/>
        <v>328545</v>
      </c>
      <c r="AA37" s="59">
        <f t="shared" si="24"/>
        <v>250320</v>
      </c>
      <c r="AB37" s="59">
        <f t="shared" si="13"/>
        <v>46935</v>
      </c>
      <c r="AC37" s="59">
        <f t="shared" si="25"/>
        <v>31290</v>
      </c>
      <c r="AD37" s="59">
        <f t="shared" si="14"/>
        <v>672735</v>
      </c>
      <c r="AE37" s="59">
        <f t="shared" si="15"/>
        <v>531930</v>
      </c>
      <c r="AF37" s="59">
        <f t="shared" si="16"/>
        <v>93870</v>
      </c>
      <c r="AG37" s="59">
        <f t="shared" si="26"/>
        <v>31290</v>
      </c>
      <c r="AH37" s="59">
        <f t="shared" si="17"/>
        <v>15645</v>
      </c>
      <c r="AI37" s="59">
        <f t="shared" si="18"/>
        <v>62580</v>
      </c>
      <c r="AJ37" s="48"/>
      <c r="AK37" s="163"/>
      <c r="AL37" s="162"/>
      <c r="AM37" s="162"/>
    </row>
    <row r="38" spans="1:40" s="41" customFormat="1" ht="18" customHeight="1" x14ac:dyDescent="0.2">
      <c r="A38" s="48">
        <v>31</v>
      </c>
      <c r="B38" s="147" t="s">
        <v>132</v>
      </c>
      <c r="C38" s="5" t="s">
        <v>8</v>
      </c>
      <c r="D38" s="49"/>
      <c r="E38" s="50">
        <v>2.1</v>
      </c>
      <c r="F38" s="51">
        <f t="shared" si="3"/>
        <v>3129000</v>
      </c>
      <c r="G38" s="51">
        <f t="shared" si="20"/>
        <v>328545</v>
      </c>
      <c r="H38" s="51">
        <f t="shared" si="6"/>
        <v>2800455</v>
      </c>
      <c r="I38" s="52"/>
      <c r="J38" s="53"/>
      <c r="K38" s="53"/>
      <c r="L38" s="50"/>
      <c r="M38" s="51"/>
      <c r="N38" s="51"/>
      <c r="O38" s="51"/>
      <c r="P38" s="54"/>
      <c r="Q38" s="55"/>
      <c r="R38" s="51"/>
      <c r="S38" s="51"/>
      <c r="T38" s="51"/>
      <c r="U38" s="56">
        <f t="shared" si="11"/>
        <v>0.73499999999999999</v>
      </c>
      <c r="V38" s="57">
        <f t="shared" si="34"/>
        <v>1095150</v>
      </c>
      <c r="W38" s="57">
        <f t="shared" si="32"/>
        <v>3895605</v>
      </c>
      <c r="X38" s="53"/>
      <c r="Y38" s="58">
        <f t="shared" si="5"/>
        <v>3129000</v>
      </c>
      <c r="Z38" s="59">
        <f t="shared" si="12"/>
        <v>328545</v>
      </c>
      <c r="AA38" s="59">
        <f t="shared" si="24"/>
        <v>250320</v>
      </c>
      <c r="AB38" s="59">
        <f t="shared" si="13"/>
        <v>46935</v>
      </c>
      <c r="AC38" s="59">
        <f t="shared" si="25"/>
        <v>31290</v>
      </c>
      <c r="AD38" s="59">
        <f t="shared" si="14"/>
        <v>672735</v>
      </c>
      <c r="AE38" s="59">
        <f t="shared" si="15"/>
        <v>531930</v>
      </c>
      <c r="AF38" s="59">
        <f t="shared" si="16"/>
        <v>93870</v>
      </c>
      <c r="AG38" s="59">
        <f t="shared" si="26"/>
        <v>31290</v>
      </c>
      <c r="AH38" s="59">
        <f t="shared" si="17"/>
        <v>15645</v>
      </c>
      <c r="AI38" s="59">
        <f t="shared" si="18"/>
        <v>62580</v>
      </c>
      <c r="AJ38" s="48"/>
      <c r="AK38" s="163"/>
      <c r="AL38" s="162"/>
      <c r="AM38" s="162"/>
    </row>
    <row r="39" spans="1:40" s="41" customFormat="1" ht="18" customHeight="1" x14ac:dyDescent="0.25">
      <c r="A39" s="87" t="s">
        <v>55</v>
      </c>
      <c r="B39" s="178" t="s">
        <v>60</v>
      </c>
      <c r="C39" s="179"/>
      <c r="D39" s="180"/>
      <c r="E39" s="64">
        <f>SUM(E40:E41)</f>
        <v>0</v>
      </c>
      <c r="F39" s="65">
        <f>SUM(F40:F41)</f>
        <v>9149400</v>
      </c>
      <c r="G39" s="65">
        <f>SUM(G40:G41)</f>
        <v>960687</v>
      </c>
      <c r="H39" s="65">
        <f>SUM(H40:H41)</f>
        <v>8188713</v>
      </c>
      <c r="I39" s="64">
        <f>SUM(I40:I41)</f>
        <v>0.2</v>
      </c>
      <c r="J39" s="65">
        <f>SUM(J40:J41)</f>
        <v>298000</v>
      </c>
      <c r="K39" s="65">
        <f>SUM(K40:K41)</f>
        <v>0</v>
      </c>
      <c r="L39" s="64">
        <f>SUM(L40:L41)</f>
        <v>0</v>
      </c>
      <c r="M39" s="65">
        <f>SUM(M40:M41)</f>
        <v>0</v>
      </c>
      <c r="N39" s="65">
        <f>SUM(N40:N41)</f>
        <v>0</v>
      </c>
      <c r="O39" s="65">
        <f>SUM(O40:O41)</f>
        <v>0</v>
      </c>
      <c r="P39" s="65"/>
      <c r="Q39" s="66">
        <f>SUM(Q40:Q41)</f>
        <v>0</v>
      </c>
      <c r="R39" s="65">
        <f>SUM(R40:R41)</f>
        <v>0</v>
      </c>
      <c r="S39" s="65">
        <f>SUM(S40:S41)</f>
        <v>0</v>
      </c>
      <c r="T39" s="65">
        <f>SUM(T40:T41)</f>
        <v>0</v>
      </c>
      <c r="U39" s="66">
        <f>SUM(U40:U41)</f>
        <v>0</v>
      </c>
      <c r="V39" s="65">
        <f>SUM(V40:V41)</f>
        <v>0</v>
      </c>
      <c r="W39" s="65">
        <f>SUM(W40:W41)</f>
        <v>8486713</v>
      </c>
      <c r="X39" s="65">
        <f>SUM(X40:X41)</f>
        <v>0</v>
      </c>
      <c r="Y39" s="65">
        <f>SUM(Y40:Y41)</f>
        <v>9149400</v>
      </c>
      <c r="Z39" s="65">
        <f>SUM(Z40:Z41)</f>
        <v>960687</v>
      </c>
      <c r="AA39" s="65">
        <f>SUM(AA40:AA41)</f>
        <v>731952</v>
      </c>
      <c r="AB39" s="65">
        <f>SUM(AB40:AB41)</f>
        <v>137241</v>
      </c>
      <c r="AC39" s="65">
        <f>SUM(AC40:AC41)</f>
        <v>91494</v>
      </c>
      <c r="AD39" s="65">
        <f>SUM(AD40:AD41)</f>
        <v>1967121</v>
      </c>
      <c r="AE39" s="65">
        <f>SUM(AE40:AE41)</f>
        <v>1555398</v>
      </c>
      <c r="AF39" s="65">
        <f>SUM(AF40:AF41)</f>
        <v>274482</v>
      </c>
      <c r="AG39" s="65">
        <f>SUM(AG40:AG41)</f>
        <v>91494</v>
      </c>
      <c r="AH39" s="65">
        <f>SUM(AH40:AH41)</f>
        <v>45747</v>
      </c>
      <c r="AI39" s="65">
        <f>SUM(AI40:AI41)</f>
        <v>182988</v>
      </c>
      <c r="AJ39" s="48"/>
      <c r="AK39" s="163">
        <f t="shared" si="19"/>
        <v>91494</v>
      </c>
      <c r="AL39" s="162"/>
      <c r="AM39" s="162"/>
    </row>
    <row r="40" spans="1:40" s="41" customFormat="1" ht="18" customHeight="1" x14ac:dyDescent="0.25">
      <c r="A40" s="48">
        <v>1</v>
      </c>
      <c r="B40" s="4" t="s">
        <v>101</v>
      </c>
      <c r="C40" s="5" t="s">
        <v>7</v>
      </c>
      <c r="D40" s="49"/>
      <c r="E40" s="50"/>
      <c r="F40" s="51">
        <f>4420000*107%</f>
        <v>4729400</v>
      </c>
      <c r="G40" s="68">
        <f t="shared" ref="G40:G50" si="35">F40*10.5%</f>
        <v>496587</v>
      </c>
      <c r="H40" s="68">
        <f t="shared" ref="H40:H50" si="36">F40-G40</f>
        <v>4232813</v>
      </c>
      <c r="I40" s="52">
        <v>0.2</v>
      </c>
      <c r="J40" s="53">
        <f t="shared" ref="J40:J50" si="37">I40*$AO$6</f>
        <v>298000</v>
      </c>
      <c r="K40" s="69"/>
      <c r="L40" s="50"/>
      <c r="M40" s="4"/>
      <c r="N40" s="4"/>
      <c r="O40" s="4"/>
      <c r="P40" s="54"/>
      <c r="Q40" s="55"/>
      <c r="R40" s="70"/>
      <c r="S40" s="70"/>
      <c r="T40" s="70"/>
      <c r="U40" s="56"/>
      <c r="V40" s="71"/>
      <c r="W40" s="57">
        <f>V40+T40+O40+J40+H40</f>
        <v>4530813</v>
      </c>
      <c r="X40" s="71"/>
      <c r="Y40" s="58">
        <f>F40+M40+R40</f>
        <v>4729400</v>
      </c>
      <c r="Z40" s="58">
        <f>SUM(AA40:AC40)</f>
        <v>496587</v>
      </c>
      <c r="AA40" s="59">
        <f>Y40*8%</f>
        <v>378352</v>
      </c>
      <c r="AB40" s="59">
        <f>Y40*1.5%</f>
        <v>70941</v>
      </c>
      <c r="AC40" s="59">
        <f>Y40*1%</f>
        <v>47294</v>
      </c>
      <c r="AD40" s="59">
        <f t="shared" ref="AD40:AD50" si="38">SUM(AE40:AH40)</f>
        <v>1016821</v>
      </c>
      <c r="AE40" s="59">
        <f>Y40*17%</f>
        <v>803998</v>
      </c>
      <c r="AF40" s="59">
        <f>Y40*3%</f>
        <v>141882</v>
      </c>
      <c r="AG40" s="59">
        <f>Y40*1%</f>
        <v>47294</v>
      </c>
      <c r="AH40" s="59">
        <f>Y40*0.5%</f>
        <v>23647</v>
      </c>
      <c r="AI40" s="59">
        <f t="shared" ref="AI40:AI50" si="39">Y40*2%</f>
        <v>94588</v>
      </c>
      <c r="AJ40" s="48"/>
      <c r="AK40" s="163">
        <f t="shared" si="19"/>
        <v>47294</v>
      </c>
      <c r="AL40" s="162"/>
      <c r="AM40" s="162"/>
    </row>
    <row r="41" spans="1:40" s="42" customFormat="1" ht="18" customHeight="1" x14ac:dyDescent="0.25">
      <c r="A41" s="48">
        <v>2</v>
      </c>
      <c r="B41" s="4" t="s">
        <v>102</v>
      </c>
      <c r="C41" s="5" t="s">
        <v>6</v>
      </c>
      <c r="D41" s="49"/>
      <c r="E41" s="50"/>
      <c r="F41" s="51">
        <v>4420000</v>
      </c>
      <c r="G41" s="68">
        <f>F41*10.5%</f>
        <v>464100</v>
      </c>
      <c r="H41" s="68">
        <f>F41-G41</f>
        <v>3955900</v>
      </c>
      <c r="I41" s="52"/>
      <c r="J41" s="53">
        <f>I41*$AO$6</f>
        <v>0</v>
      </c>
      <c r="K41" s="53"/>
      <c r="L41" s="50"/>
      <c r="M41" s="4"/>
      <c r="N41" s="4"/>
      <c r="O41" s="4"/>
      <c r="P41" s="54"/>
      <c r="Q41" s="55"/>
      <c r="R41" s="70"/>
      <c r="S41" s="70"/>
      <c r="T41" s="70"/>
      <c r="U41" s="56"/>
      <c r="V41" s="72"/>
      <c r="W41" s="57">
        <f>V41+T41+O41+J41+H41</f>
        <v>3955900</v>
      </c>
      <c r="X41" s="72"/>
      <c r="Y41" s="58">
        <f>F41+M41+R41</f>
        <v>4420000</v>
      </c>
      <c r="Z41" s="58">
        <f>SUM(AA41:AC41)</f>
        <v>464100</v>
      </c>
      <c r="AA41" s="59">
        <f>Y41*8%</f>
        <v>353600</v>
      </c>
      <c r="AB41" s="59">
        <f>Y41*1.5%</f>
        <v>66300</v>
      </c>
      <c r="AC41" s="59">
        <f>Y41*1%</f>
        <v>44200</v>
      </c>
      <c r="AD41" s="59">
        <f>SUM(AE41:AH41)</f>
        <v>950300</v>
      </c>
      <c r="AE41" s="59">
        <f>Y41*17%</f>
        <v>751400</v>
      </c>
      <c r="AF41" s="59">
        <f>Y41*3%</f>
        <v>132600</v>
      </c>
      <c r="AG41" s="59">
        <f>Y41*1%</f>
        <v>44200</v>
      </c>
      <c r="AH41" s="59">
        <f>Y41*0.5%</f>
        <v>22100</v>
      </c>
      <c r="AI41" s="59">
        <f>Y41*2%</f>
        <v>88400</v>
      </c>
      <c r="AJ41" s="48"/>
      <c r="AK41" s="163">
        <f t="shared" si="19"/>
        <v>44200</v>
      </c>
      <c r="AL41" s="162"/>
      <c r="AM41" s="162"/>
      <c r="AN41" s="41"/>
    </row>
    <row r="42" spans="1:40" s="45" customFormat="1" ht="18" customHeight="1" x14ac:dyDescent="0.25">
      <c r="A42" s="87" t="s">
        <v>62</v>
      </c>
      <c r="B42" s="178" t="s">
        <v>61</v>
      </c>
      <c r="C42" s="179"/>
      <c r="D42" s="180"/>
      <c r="E42" s="64">
        <f t="shared" ref="E42:AI42" si="40">SUM(E43:E50)</f>
        <v>14.250000000000002</v>
      </c>
      <c r="F42" s="65">
        <f t="shared" si="40"/>
        <v>21232500</v>
      </c>
      <c r="G42" s="65">
        <f t="shared" si="40"/>
        <v>2229412.5</v>
      </c>
      <c r="H42" s="65">
        <f t="shared" si="40"/>
        <v>19003087.5</v>
      </c>
      <c r="I42" s="64">
        <f t="shared" si="40"/>
        <v>0.15</v>
      </c>
      <c r="J42" s="65">
        <f t="shared" si="40"/>
        <v>223500</v>
      </c>
      <c r="K42" s="65">
        <f t="shared" si="40"/>
        <v>0</v>
      </c>
      <c r="L42" s="64">
        <f t="shared" si="40"/>
        <v>0</v>
      </c>
      <c r="M42" s="65">
        <f t="shared" si="40"/>
        <v>0</v>
      </c>
      <c r="N42" s="65">
        <f t="shared" si="40"/>
        <v>0</v>
      </c>
      <c r="O42" s="65">
        <f t="shared" si="40"/>
        <v>0</v>
      </c>
      <c r="P42" s="65">
        <f t="shared" si="40"/>
        <v>0</v>
      </c>
      <c r="Q42" s="66">
        <f t="shared" si="40"/>
        <v>0</v>
      </c>
      <c r="R42" s="65">
        <f t="shared" si="40"/>
        <v>0</v>
      </c>
      <c r="S42" s="65">
        <f t="shared" si="40"/>
        <v>0</v>
      </c>
      <c r="T42" s="65">
        <f t="shared" si="40"/>
        <v>0</v>
      </c>
      <c r="U42" s="66">
        <f t="shared" si="40"/>
        <v>0</v>
      </c>
      <c r="V42" s="65">
        <f t="shared" si="40"/>
        <v>0</v>
      </c>
      <c r="W42" s="65">
        <f t="shared" si="40"/>
        <v>19226587.5</v>
      </c>
      <c r="X42" s="65">
        <f t="shared" si="40"/>
        <v>0</v>
      </c>
      <c r="Y42" s="65">
        <f t="shared" si="40"/>
        <v>21232500</v>
      </c>
      <c r="Z42" s="65">
        <f t="shared" si="40"/>
        <v>2229412.5</v>
      </c>
      <c r="AA42" s="65">
        <f t="shared" si="40"/>
        <v>1698600</v>
      </c>
      <c r="AB42" s="65">
        <f t="shared" si="40"/>
        <v>318487.5</v>
      </c>
      <c r="AC42" s="65">
        <f t="shared" si="40"/>
        <v>212325</v>
      </c>
      <c r="AD42" s="65">
        <f t="shared" si="40"/>
        <v>4564987.5</v>
      </c>
      <c r="AE42" s="65">
        <f t="shared" si="40"/>
        <v>3609525</v>
      </c>
      <c r="AF42" s="65">
        <f t="shared" si="40"/>
        <v>636975</v>
      </c>
      <c r="AG42" s="65">
        <f t="shared" si="40"/>
        <v>212325</v>
      </c>
      <c r="AH42" s="65">
        <f t="shared" si="40"/>
        <v>106162.5</v>
      </c>
      <c r="AI42" s="65">
        <f t="shared" si="40"/>
        <v>424650</v>
      </c>
      <c r="AJ42" s="87"/>
      <c r="AK42" s="163">
        <f t="shared" si="19"/>
        <v>212325</v>
      </c>
      <c r="AL42" s="161"/>
      <c r="AM42" s="161"/>
      <c r="AN42" s="44"/>
    </row>
    <row r="43" spans="1:40" s="41" customFormat="1" ht="18" customHeight="1" x14ac:dyDescent="0.25">
      <c r="A43" s="48">
        <v>1</v>
      </c>
      <c r="B43" s="4" t="s">
        <v>103</v>
      </c>
      <c r="C43" s="5" t="s">
        <v>5</v>
      </c>
      <c r="D43" s="49"/>
      <c r="E43" s="50">
        <v>2.19</v>
      </c>
      <c r="F43" s="51">
        <f t="shared" ref="F43:F50" si="41">E43*$AO$6</f>
        <v>3263100</v>
      </c>
      <c r="G43" s="68">
        <f t="shared" si="35"/>
        <v>342625.5</v>
      </c>
      <c r="H43" s="68">
        <f t="shared" si="36"/>
        <v>2920474.5</v>
      </c>
      <c r="I43" s="52"/>
      <c r="J43" s="53">
        <f t="shared" si="37"/>
        <v>0</v>
      </c>
      <c r="K43" s="53"/>
      <c r="L43" s="50"/>
      <c r="M43" s="4"/>
      <c r="N43" s="4"/>
      <c r="O43" s="4"/>
      <c r="P43" s="54"/>
      <c r="Q43" s="55"/>
      <c r="R43" s="70"/>
      <c r="S43" s="70"/>
      <c r="T43" s="70"/>
      <c r="U43" s="56"/>
      <c r="V43" s="72"/>
      <c r="W43" s="57">
        <f t="shared" ref="W43:W50" si="42">V43+T43+O43+J43+H43</f>
        <v>2920474.5</v>
      </c>
      <c r="X43" s="72"/>
      <c r="Y43" s="58">
        <f t="shared" ref="Y43:Y50" si="43">F43+M43+R43</f>
        <v>3263100</v>
      </c>
      <c r="Z43" s="58">
        <f t="shared" ref="Z43:Z50" si="44">SUM(AA43:AC43)</f>
        <v>342625.5</v>
      </c>
      <c r="AA43" s="59">
        <f t="shared" ref="AA43:AA50" si="45">Y43*8%</f>
        <v>261048</v>
      </c>
      <c r="AB43" s="59">
        <f t="shared" ref="AB43:AB50" si="46">Y43*1.5%</f>
        <v>48946.5</v>
      </c>
      <c r="AC43" s="59">
        <f t="shared" ref="AC43:AC50" si="47">Y43*1%</f>
        <v>32631</v>
      </c>
      <c r="AD43" s="59">
        <f t="shared" si="38"/>
        <v>701566.5</v>
      </c>
      <c r="AE43" s="59">
        <f t="shared" ref="AE43:AE50" si="48">Y43*17%</f>
        <v>554727</v>
      </c>
      <c r="AF43" s="59">
        <f t="shared" ref="AF43:AF50" si="49">Y43*3%</f>
        <v>97893</v>
      </c>
      <c r="AG43" s="59">
        <f t="shared" ref="AG43:AG50" si="50">Y43*1%</f>
        <v>32631</v>
      </c>
      <c r="AH43" s="59">
        <f t="shared" ref="AH43:AH50" si="51">Y43*0.5%</f>
        <v>16315.5</v>
      </c>
      <c r="AI43" s="59">
        <f t="shared" si="39"/>
        <v>65262</v>
      </c>
      <c r="AJ43" s="48"/>
      <c r="AK43" s="163">
        <f t="shared" si="19"/>
        <v>32631</v>
      </c>
      <c r="AL43" s="162"/>
      <c r="AM43" s="162"/>
    </row>
    <row r="44" spans="1:40" s="41" customFormat="1" ht="18" customHeight="1" x14ac:dyDescent="0.25">
      <c r="A44" s="48">
        <v>2</v>
      </c>
      <c r="B44" s="4" t="s">
        <v>104</v>
      </c>
      <c r="C44" s="5" t="s">
        <v>5</v>
      </c>
      <c r="D44" s="49"/>
      <c r="E44" s="50">
        <v>2.19</v>
      </c>
      <c r="F44" s="51">
        <f t="shared" si="41"/>
        <v>3263100</v>
      </c>
      <c r="G44" s="68">
        <f t="shared" si="35"/>
        <v>342625.5</v>
      </c>
      <c r="H44" s="68">
        <f t="shared" si="36"/>
        <v>2920474.5</v>
      </c>
      <c r="I44" s="52"/>
      <c r="J44" s="53">
        <f t="shared" si="37"/>
        <v>0</v>
      </c>
      <c r="K44" s="53"/>
      <c r="L44" s="50"/>
      <c r="M44" s="4"/>
      <c r="N44" s="4"/>
      <c r="O44" s="4"/>
      <c r="P44" s="54"/>
      <c r="Q44" s="55"/>
      <c r="R44" s="70"/>
      <c r="S44" s="70"/>
      <c r="T44" s="70"/>
      <c r="U44" s="56"/>
      <c r="V44" s="72"/>
      <c r="W44" s="57">
        <f t="shared" si="42"/>
        <v>2920474.5</v>
      </c>
      <c r="X44" s="72"/>
      <c r="Y44" s="58">
        <f t="shared" si="43"/>
        <v>3263100</v>
      </c>
      <c r="Z44" s="58">
        <f t="shared" si="44"/>
        <v>342625.5</v>
      </c>
      <c r="AA44" s="59">
        <f t="shared" si="45"/>
        <v>261048</v>
      </c>
      <c r="AB44" s="59">
        <f t="shared" si="46"/>
        <v>48946.5</v>
      </c>
      <c r="AC44" s="59">
        <f t="shared" si="47"/>
        <v>32631</v>
      </c>
      <c r="AD44" s="59">
        <f t="shared" si="38"/>
        <v>701566.5</v>
      </c>
      <c r="AE44" s="59">
        <f t="shared" si="48"/>
        <v>554727</v>
      </c>
      <c r="AF44" s="59">
        <f t="shared" si="49"/>
        <v>97893</v>
      </c>
      <c r="AG44" s="59">
        <f t="shared" si="50"/>
        <v>32631</v>
      </c>
      <c r="AH44" s="59">
        <f t="shared" si="51"/>
        <v>16315.5</v>
      </c>
      <c r="AI44" s="59">
        <f t="shared" si="39"/>
        <v>65262</v>
      </c>
      <c r="AJ44" s="48"/>
      <c r="AK44" s="163">
        <f t="shared" si="19"/>
        <v>32631</v>
      </c>
      <c r="AL44" s="162"/>
      <c r="AM44" s="162"/>
    </row>
    <row r="45" spans="1:40" s="42" customFormat="1" ht="18" customHeight="1" x14ac:dyDescent="0.25">
      <c r="A45" s="48">
        <v>3</v>
      </c>
      <c r="B45" s="4" t="s">
        <v>105</v>
      </c>
      <c r="C45" s="5" t="s">
        <v>5</v>
      </c>
      <c r="D45" s="49"/>
      <c r="E45" s="50">
        <v>2.19</v>
      </c>
      <c r="F45" s="51">
        <f t="shared" si="41"/>
        <v>3263100</v>
      </c>
      <c r="G45" s="68">
        <f t="shared" si="35"/>
        <v>342625.5</v>
      </c>
      <c r="H45" s="68">
        <f t="shared" si="36"/>
        <v>2920474.5</v>
      </c>
      <c r="I45" s="52"/>
      <c r="J45" s="53">
        <f t="shared" si="37"/>
        <v>0</v>
      </c>
      <c r="K45" s="53"/>
      <c r="L45" s="50"/>
      <c r="M45" s="4"/>
      <c r="N45" s="4"/>
      <c r="O45" s="4"/>
      <c r="P45" s="54"/>
      <c r="Q45" s="55"/>
      <c r="R45" s="70"/>
      <c r="S45" s="70"/>
      <c r="T45" s="70"/>
      <c r="U45" s="56"/>
      <c r="V45" s="72"/>
      <c r="W45" s="57">
        <f t="shared" si="42"/>
        <v>2920474.5</v>
      </c>
      <c r="X45" s="72"/>
      <c r="Y45" s="58">
        <f t="shared" si="43"/>
        <v>3263100</v>
      </c>
      <c r="Z45" s="58">
        <f t="shared" si="44"/>
        <v>342625.5</v>
      </c>
      <c r="AA45" s="59">
        <f t="shared" si="45"/>
        <v>261048</v>
      </c>
      <c r="AB45" s="59">
        <f t="shared" si="46"/>
        <v>48946.5</v>
      </c>
      <c r="AC45" s="59">
        <f t="shared" si="47"/>
        <v>32631</v>
      </c>
      <c r="AD45" s="59">
        <f t="shared" si="38"/>
        <v>701566.5</v>
      </c>
      <c r="AE45" s="59">
        <f t="shared" si="48"/>
        <v>554727</v>
      </c>
      <c r="AF45" s="59">
        <f t="shared" si="49"/>
        <v>97893</v>
      </c>
      <c r="AG45" s="59">
        <f t="shared" si="50"/>
        <v>32631</v>
      </c>
      <c r="AH45" s="59">
        <f t="shared" si="51"/>
        <v>16315.5</v>
      </c>
      <c r="AI45" s="59">
        <f t="shared" si="39"/>
        <v>65262</v>
      </c>
      <c r="AJ45" s="48"/>
      <c r="AK45" s="163">
        <f t="shared" si="19"/>
        <v>32631</v>
      </c>
      <c r="AL45" s="162"/>
      <c r="AM45" s="162"/>
      <c r="AN45" s="41"/>
    </row>
    <row r="46" spans="1:40" s="42" customFormat="1" ht="18" customHeight="1" x14ac:dyDescent="0.25">
      <c r="A46" s="48">
        <v>4</v>
      </c>
      <c r="B46" s="4" t="s">
        <v>106</v>
      </c>
      <c r="C46" s="5" t="s">
        <v>5</v>
      </c>
      <c r="D46" s="49"/>
      <c r="E46" s="50">
        <v>2.5499999999999998</v>
      </c>
      <c r="F46" s="51">
        <f t="shared" si="41"/>
        <v>3799499.9999999995</v>
      </c>
      <c r="G46" s="68">
        <f t="shared" si="35"/>
        <v>398947.49999999994</v>
      </c>
      <c r="H46" s="68">
        <f t="shared" si="36"/>
        <v>3400552.4999999995</v>
      </c>
      <c r="I46" s="52">
        <v>0.15</v>
      </c>
      <c r="J46" s="53">
        <f t="shared" si="37"/>
        <v>223500</v>
      </c>
      <c r="K46" s="53"/>
      <c r="L46" s="50"/>
      <c r="M46" s="4"/>
      <c r="N46" s="4"/>
      <c r="O46" s="4"/>
      <c r="P46" s="54"/>
      <c r="Q46" s="55"/>
      <c r="R46" s="70"/>
      <c r="S46" s="70"/>
      <c r="T46" s="70"/>
      <c r="U46" s="56"/>
      <c r="V46" s="72"/>
      <c r="W46" s="57">
        <f t="shared" si="42"/>
        <v>3624052.4999999995</v>
      </c>
      <c r="X46" s="72"/>
      <c r="Y46" s="58">
        <f t="shared" si="43"/>
        <v>3799499.9999999995</v>
      </c>
      <c r="Z46" s="58">
        <f t="shared" si="44"/>
        <v>398947.49999999994</v>
      </c>
      <c r="AA46" s="59">
        <f t="shared" si="45"/>
        <v>303959.99999999994</v>
      </c>
      <c r="AB46" s="59">
        <f t="shared" si="46"/>
        <v>56992.499999999993</v>
      </c>
      <c r="AC46" s="59">
        <f t="shared" si="47"/>
        <v>37994.999999999993</v>
      </c>
      <c r="AD46" s="59">
        <f t="shared" si="38"/>
        <v>816892.5</v>
      </c>
      <c r="AE46" s="59">
        <f t="shared" si="48"/>
        <v>645915</v>
      </c>
      <c r="AF46" s="59">
        <f t="shared" si="49"/>
        <v>113984.99999999999</v>
      </c>
      <c r="AG46" s="59">
        <f t="shared" si="50"/>
        <v>37994.999999999993</v>
      </c>
      <c r="AH46" s="59">
        <f t="shared" si="51"/>
        <v>18997.499999999996</v>
      </c>
      <c r="AI46" s="59">
        <f t="shared" si="39"/>
        <v>75989.999999999985</v>
      </c>
      <c r="AJ46" s="48"/>
      <c r="AK46" s="163">
        <f t="shared" si="19"/>
        <v>37994.999999999993</v>
      </c>
      <c r="AL46" s="162"/>
      <c r="AM46" s="162"/>
      <c r="AN46" s="41"/>
    </row>
    <row r="47" spans="1:40" s="42" customFormat="1" ht="18" customHeight="1" x14ac:dyDescent="0.25">
      <c r="A47" s="48">
        <v>5</v>
      </c>
      <c r="B47" s="4" t="s">
        <v>107</v>
      </c>
      <c r="C47" s="5" t="s">
        <v>5</v>
      </c>
      <c r="D47" s="49"/>
      <c r="E47" s="99">
        <v>1.83</v>
      </c>
      <c r="F47" s="51">
        <f t="shared" si="41"/>
        <v>2726700</v>
      </c>
      <c r="G47" s="68">
        <f t="shared" si="35"/>
        <v>286303.5</v>
      </c>
      <c r="H47" s="68">
        <f t="shared" si="36"/>
        <v>2440396.5</v>
      </c>
      <c r="I47" s="52"/>
      <c r="J47" s="53">
        <f t="shared" si="37"/>
        <v>0</v>
      </c>
      <c r="K47" s="53"/>
      <c r="L47" s="50"/>
      <c r="M47" s="4"/>
      <c r="N47" s="4"/>
      <c r="O47" s="4"/>
      <c r="P47" s="54"/>
      <c r="Q47" s="55"/>
      <c r="R47" s="70"/>
      <c r="S47" s="70"/>
      <c r="T47" s="70"/>
      <c r="U47" s="56"/>
      <c r="V47" s="72"/>
      <c r="W47" s="57">
        <f t="shared" si="42"/>
        <v>2440396.5</v>
      </c>
      <c r="X47" s="72"/>
      <c r="Y47" s="58">
        <f t="shared" si="43"/>
        <v>2726700</v>
      </c>
      <c r="Z47" s="58">
        <f t="shared" si="44"/>
        <v>286303.5</v>
      </c>
      <c r="AA47" s="59">
        <f t="shared" si="45"/>
        <v>218136</v>
      </c>
      <c r="AB47" s="59">
        <f t="shared" si="46"/>
        <v>40900.5</v>
      </c>
      <c r="AC47" s="59">
        <f t="shared" si="47"/>
        <v>27267</v>
      </c>
      <c r="AD47" s="59">
        <f t="shared" si="38"/>
        <v>586240.5</v>
      </c>
      <c r="AE47" s="59">
        <f t="shared" si="48"/>
        <v>463539.00000000006</v>
      </c>
      <c r="AF47" s="59">
        <f t="shared" si="49"/>
        <v>81801</v>
      </c>
      <c r="AG47" s="59">
        <f>Y47*1%</f>
        <v>27267</v>
      </c>
      <c r="AH47" s="59">
        <f t="shared" si="51"/>
        <v>13633.5</v>
      </c>
      <c r="AI47" s="59">
        <f t="shared" si="39"/>
        <v>54534</v>
      </c>
      <c r="AJ47" s="48"/>
      <c r="AK47" s="163">
        <f t="shared" si="19"/>
        <v>27267</v>
      </c>
      <c r="AL47" s="162"/>
      <c r="AM47" s="162"/>
      <c r="AN47" s="41"/>
    </row>
    <row r="48" spans="1:40" s="42" customFormat="1" ht="18" customHeight="1" x14ac:dyDescent="0.25">
      <c r="A48" s="48">
        <v>6</v>
      </c>
      <c r="B48" s="4" t="s">
        <v>108</v>
      </c>
      <c r="C48" s="5" t="s">
        <v>5</v>
      </c>
      <c r="D48" s="49"/>
      <c r="E48" s="50"/>
      <c r="F48" s="51">
        <f t="shared" si="41"/>
        <v>0</v>
      </c>
      <c r="G48" s="68">
        <f t="shared" si="35"/>
        <v>0</v>
      </c>
      <c r="H48" s="68">
        <f t="shared" si="36"/>
        <v>0</v>
      </c>
      <c r="I48" s="52"/>
      <c r="J48" s="53">
        <f t="shared" si="37"/>
        <v>0</v>
      </c>
      <c r="K48" s="53"/>
      <c r="L48" s="50"/>
      <c r="M48" s="4"/>
      <c r="N48" s="4"/>
      <c r="O48" s="4"/>
      <c r="P48" s="54"/>
      <c r="Q48" s="55"/>
      <c r="R48" s="70"/>
      <c r="S48" s="70"/>
      <c r="T48" s="70"/>
      <c r="U48" s="56"/>
      <c r="V48" s="72"/>
      <c r="W48" s="57">
        <f t="shared" si="42"/>
        <v>0</v>
      </c>
      <c r="X48" s="72"/>
      <c r="Y48" s="58">
        <f t="shared" si="43"/>
        <v>0</v>
      </c>
      <c r="Z48" s="58">
        <f t="shared" si="44"/>
        <v>0</v>
      </c>
      <c r="AA48" s="59">
        <f t="shared" si="45"/>
        <v>0</v>
      </c>
      <c r="AB48" s="59">
        <f t="shared" si="46"/>
        <v>0</v>
      </c>
      <c r="AC48" s="59">
        <f t="shared" si="47"/>
        <v>0</v>
      </c>
      <c r="AD48" s="59">
        <f t="shared" si="38"/>
        <v>0</v>
      </c>
      <c r="AE48" s="59">
        <f t="shared" si="48"/>
        <v>0</v>
      </c>
      <c r="AF48" s="59">
        <f t="shared" si="49"/>
        <v>0</v>
      </c>
      <c r="AG48" s="59">
        <f t="shared" si="50"/>
        <v>0</v>
      </c>
      <c r="AH48" s="59">
        <f t="shared" si="51"/>
        <v>0</v>
      </c>
      <c r="AI48" s="59">
        <f t="shared" si="39"/>
        <v>0</v>
      </c>
      <c r="AJ48" s="48"/>
      <c r="AK48" s="163">
        <f t="shared" si="19"/>
        <v>0</v>
      </c>
      <c r="AL48" s="162"/>
      <c r="AM48" s="162"/>
      <c r="AN48" s="41"/>
    </row>
    <row r="49" spans="1:41" s="42" customFormat="1" ht="18" customHeight="1" x14ac:dyDescent="0.25">
      <c r="A49" s="48">
        <v>7</v>
      </c>
      <c r="B49" s="4" t="s">
        <v>109</v>
      </c>
      <c r="C49" s="5" t="s">
        <v>5</v>
      </c>
      <c r="D49" s="49"/>
      <c r="E49" s="50">
        <v>1.65</v>
      </c>
      <c r="F49" s="51">
        <f t="shared" si="41"/>
        <v>2458500</v>
      </c>
      <c r="G49" s="68">
        <f t="shared" si="35"/>
        <v>258142.5</v>
      </c>
      <c r="H49" s="68">
        <f t="shared" si="36"/>
        <v>2200357.5</v>
      </c>
      <c r="I49" s="52"/>
      <c r="J49" s="53">
        <f t="shared" si="37"/>
        <v>0</v>
      </c>
      <c r="K49" s="53"/>
      <c r="L49" s="50"/>
      <c r="M49" s="4"/>
      <c r="N49" s="4"/>
      <c r="O49" s="4"/>
      <c r="P49" s="54"/>
      <c r="Q49" s="55"/>
      <c r="R49" s="70"/>
      <c r="S49" s="70"/>
      <c r="T49" s="70"/>
      <c r="U49" s="56"/>
      <c r="V49" s="72"/>
      <c r="W49" s="57">
        <f t="shared" si="42"/>
        <v>2200357.5</v>
      </c>
      <c r="X49" s="72"/>
      <c r="Y49" s="58">
        <f t="shared" si="43"/>
        <v>2458500</v>
      </c>
      <c r="Z49" s="58">
        <f t="shared" si="44"/>
        <v>258142.5</v>
      </c>
      <c r="AA49" s="59">
        <f t="shared" si="45"/>
        <v>196680</v>
      </c>
      <c r="AB49" s="59">
        <f t="shared" si="46"/>
        <v>36877.5</v>
      </c>
      <c r="AC49" s="59">
        <f t="shared" si="47"/>
        <v>24585</v>
      </c>
      <c r="AD49" s="59">
        <f t="shared" si="38"/>
        <v>528577.5</v>
      </c>
      <c r="AE49" s="59">
        <f t="shared" si="48"/>
        <v>417945.00000000006</v>
      </c>
      <c r="AF49" s="59">
        <f t="shared" si="49"/>
        <v>73755</v>
      </c>
      <c r="AG49" s="59">
        <f t="shared" si="50"/>
        <v>24585</v>
      </c>
      <c r="AH49" s="59">
        <f t="shared" si="51"/>
        <v>12292.5</v>
      </c>
      <c r="AI49" s="59">
        <f t="shared" si="39"/>
        <v>49170</v>
      </c>
      <c r="AJ49" s="48"/>
      <c r="AK49" s="163">
        <f t="shared" si="19"/>
        <v>24585</v>
      </c>
      <c r="AL49" s="162"/>
      <c r="AM49" s="162"/>
      <c r="AN49" s="41"/>
    </row>
    <row r="50" spans="1:41" s="42" customFormat="1" ht="18" customHeight="1" x14ac:dyDescent="0.25">
      <c r="A50" s="48">
        <v>8</v>
      </c>
      <c r="B50" s="4" t="s">
        <v>110</v>
      </c>
      <c r="C50" s="5" t="s">
        <v>5</v>
      </c>
      <c r="D50" s="49"/>
      <c r="E50" s="50">
        <v>1.65</v>
      </c>
      <c r="F50" s="51">
        <f t="shared" si="41"/>
        <v>2458500</v>
      </c>
      <c r="G50" s="68">
        <f t="shared" si="35"/>
        <v>258142.5</v>
      </c>
      <c r="H50" s="68">
        <f t="shared" si="36"/>
        <v>2200357.5</v>
      </c>
      <c r="I50" s="52"/>
      <c r="J50" s="53">
        <f t="shared" si="37"/>
        <v>0</v>
      </c>
      <c r="K50" s="53"/>
      <c r="L50" s="50"/>
      <c r="M50" s="4"/>
      <c r="N50" s="4"/>
      <c r="O50" s="4"/>
      <c r="P50" s="54"/>
      <c r="Q50" s="55"/>
      <c r="R50" s="70"/>
      <c r="S50" s="70"/>
      <c r="T50" s="70"/>
      <c r="U50" s="56"/>
      <c r="V50" s="72"/>
      <c r="W50" s="57">
        <f t="shared" si="42"/>
        <v>2200357.5</v>
      </c>
      <c r="X50" s="72"/>
      <c r="Y50" s="58">
        <f t="shared" si="43"/>
        <v>2458500</v>
      </c>
      <c r="Z50" s="58">
        <f t="shared" si="44"/>
        <v>258142.5</v>
      </c>
      <c r="AA50" s="59">
        <f t="shared" si="45"/>
        <v>196680</v>
      </c>
      <c r="AB50" s="59">
        <f t="shared" si="46"/>
        <v>36877.5</v>
      </c>
      <c r="AC50" s="59">
        <f t="shared" si="47"/>
        <v>24585</v>
      </c>
      <c r="AD50" s="59">
        <f t="shared" si="38"/>
        <v>528577.5</v>
      </c>
      <c r="AE50" s="59">
        <f t="shared" si="48"/>
        <v>417945.00000000006</v>
      </c>
      <c r="AF50" s="59">
        <f t="shared" si="49"/>
        <v>73755</v>
      </c>
      <c r="AG50" s="59">
        <f t="shared" si="50"/>
        <v>24585</v>
      </c>
      <c r="AH50" s="59">
        <f t="shared" si="51"/>
        <v>12292.5</v>
      </c>
      <c r="AI50" s="59">
        <f t="shared" si="39"/>
        <v>49170</v>
      </c>
      <c r="AJ50" s="48"/>
      <c r="AK50" s="163">
        <f t="shared" si="19"/>
        <v>24585</v>
      </c>
      <c r="AL50" s="162"/>
      <c r="AM50" s="162"/>
      <c r="AN50" s="41"/>
    </row>
    <row r="51" spans="1:41" s="142" customFormat="1" ht="14.25" x14ac:dyDescent="0.25">
      <c r="A51" s="137"/>
      <c r="B51" s="137" t="s">
        <v>72</v>
      </c>
      <c r="C51" s="137"/>
      <c r="D51" s="138"/>
      <c r="E51" s="139">
        <f>E42+E39+E7</f>
        <v>93.45999999999998</v>
      </c>
      <c r="F51" s="140">
        <f>F42+F39+F7</f>
        <v>148404800</v>
      </c>
      <c r="G51" s="140">
        <f>G42+G39+G7</f>
        <v>15532738</v>
      </c>
      <c r="H51" s="140">
        <f>H42+H39+H7</f>
        <v>132872062</v>
      </c>
      <c r="I51" s="139">
        <f>I42+I39+I7</f>
        <v>1</v>
      </c>
      <c r="J51" s="140">
        <f>J42+J39+J7</f>
        <v>1490000</v>
      </c>
      <c r="K51" s="140">
        <f>K42+K39+K7</f>
        <v>0</v>
      </c>
      <c r="L51" s="139">
        <f>L42+L39+L7</f>
        <v>1.2</v>
      </c>
      <c r="M51" s="140">
        <f>M42+M39+M7</f>
        <v>1788000</v>
      </c>
      <c r="N51" s="140">
        <f>N42+N39+N7</f>
        <v>180290</v>
      </c>
      <c r="O51" s="140">
        <f>O42+O39+O7</f>
        <v>1607710</v>
      </c>
      <c r="P51" s="140">
        <f>P42+P39+P7</f>
        <v>0</v>
      </c>
      <c r="Q51" s="139">
        <f>Q42+Q39+Q7</f>
        <v>5.7735999999999992</v>
      </c>
      <c r="R51" s="140">
        <f>R42+R39+R7</f>
        <v>8602664</v>
      </c>
      <c r="S51" s="140">
        <f>S42+S39+S7</f>
        <v>897304.81999999983</v>
      </c>
      <c r="T51" s="140">
        <f>T42+T39+T7</f>
        <v>7705359.1800000016</v>
      </c>
      <c r="U51" s="141">
        <f>U42+U39+U7</f>
        <v>28.864499999999996</v>
      </c>
      <c r="V51" s="140">
        <f>V42+V39+V7</f>
        <v>43008105</v>
      </c>
      <c r="W51" s="140">
        <f>W42+W39+W7</f>
        <v>186683236.18000001</v>
      </c>
      <c r="X51" s="140">
        <f>X42+X39+X7</f>
        <v>0</v>
      </c>
      <c r="Y51" s="140">
        <f>Y42+Y39+Y7</f>
        <v>158795464</v>
      </c>
      <c r="Z51" s="140">
        <f>Z42+Z39+Z7</f>
        <v>16610332.819999997</v>
      </c>
      <c r="AA51" s="140">
        <f>AA42+AA39+AA7</f>
        <v>12703637.120000001</v>
      </c>
      <c r="AB51" s="140">
        <f>AB42+AB39+AB7</f>
        <v>2381931.96</v>
      </c>
      <c r="AC51" s="140">
        <f>AC42+AC39+AC7</f>
        <v>1524763.7400000002</v>
      </c>
      <c r="AD51" s="140">
        <f>AD42+AD39+AD7</f>
        <v>34141024.760000005</v>
      </c>
      <c r="AE51" s="140">
        <f>AE42+AE39+AE7</f>
        <v>26995228.880000003</v>
      </c>
      <c r="AF51" s="140">
        <f>AF42+AF39+AF7</f>
        <v>4763863.92</v>
      </c>
      <c r="AG51" s="140">
        <f>AG42+AG39+AG7</f>
        <v>1587954.6400000001</v>
      </c>
      <c r="AH51" s="140">
        <f>AH42+AH39+AH7</f>
        <v>793977.32000000007</v>
      </c>
      <c r="AI51" s="140">
        <f>AI42+AI39+AI7</f>
        <v>3175909.2800000003</v>
      </c>
      <c r="AJ51" s="137"/>
      <c r="AK51" s="95"/>
      <c r="AL51" s="95"/>
      <c r="AM51" s="95"/>
      <c r="AO51" s="143"/>
    </row>
    <row r="52" spans="1:41" s="22" customFormat="1" ht="18.75" x14ac:dyDescent="0.3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32"/>
      <c r="M52" s="9"/>
      <c r="N52" s="9"/>
      <c r="O52" s="9"/>
      <c r="P52" s="9"/>
      <c r="Q52" s="37"/>
      <c r="R52" s="11"/>
      <c r="S52" s="11"/>
      <c r="T52" s="11"/>
      <c r="U52" s="37"/>
      <c r="V52" s="9"/>
      <c r="W52" s="21"/>
      <c r="X52" s="9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64"/>
      <c r="AL52" s="158"/>
      <c r="AM52" s="158"/>
      <c r="AN52" s="8"/>
    </row>
    <row r="53" spans="1:41" s="22" customFormat="1" ht="18.75" customHeight="1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75"/>
      <c r="M53" s="76"/>
      <c r="N53" s="77"/>
      <c r="O53" s="77"/>
      <c r="P53" s="77"/>
      <c r="Q53" s="78"/>
      <c r="R53" s="79"/>
      <c r="S53" s="189" t="s">
        <v>63</v>
      </c>
      <c r="T53" s="189"/>
      <c r="U53" s="189"/>
      <c r="V53" s="189"/>
      <c r="W53" s="189"/>
      <c r="X53" s="189"/>
      <c r="Y53" s="189"/>
      <c r="Z53" s="189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"/>
    </row>
    <row r="54" spans="1:41" ht="18.75" x14ac:dyDescent="0.3">
      <c r="A54" s="97"/>
      <c r="B54" s="97"/>
      <c r="C54" s="97"/>
      <c r="D54" s="97"/>
      <c r="E54" s="97"/>
      <c r="F54" s="167">
        <f>+H42+GVHĐ!G17</f>
        <v>48078952.5</v>
      </c>
      <c r="G54" s="97"/>
      <c r="H54" s="97"/>
      <c r="I54" s="97"/>
      <c r="J54" s="97"/>
      <c r="K54" s="97"/>
      <c r="L54" s="190" t="s">
        <v>25</v>
      </c>
      <c r="M54" s="190"/>
      <c r="N54" s="190"/>
      <c r="O54" s="76"/>
      <c r="P54" s="76"/>
      <c r="Q54" s="78"/>
      <c r="R54" s="79"/>
      <c r="S54" s="79"/>
      <c r="T54" s="191" t="s">
        <v>24</v>
      </c>
      <c r="U54" s="191"/>
      <c r="V54" s="191"/>
      <c r="W54" s="191"/>
      <c r="X54" s="191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65"/>
      <c r="AL54" s="159"/>
      <c r="AM54" s="159"/>
      <c r="AO54" s="8"/>
    </row>
    <row r="55" spans="1:41" ht="18.75" x14ac:dyDescent="0.3">
      <c r="A55" s="97"/>
      <c r="B55" s="97"/>
      <c r="C55" s="97"/>
      <c r="D55" s="97"/>
      <c r="E55" s="97"/>
      <c r="F55" s="167">
        <f>+F54+J42</f>
        <v>48302452.5</v>
      </c>
      <c r="G55" s="97"/>
      <c r="H55" s="97"/>
      <c r="I55" s="97"/>
      <c r="J55" s="97"/>
      <c r="K55" s="97"/>
      <c r="L55" s="75"/>
      <c r="M55" s="76"/>
      <c r="N55" s="76"/>
      <c r="O55" s="76"/>
      <c r="P55" s="76"/>
      <c r="Q55" s="78"/>
      <c r="R55" s="129">
        <f>+W51+GVHĐ!G17</f>
        <v>215759101.18000001</v>
      </c>
      <c r="S55" s="79"/>
      <c r="T55" s="79"/>
      <c r="U55" s="78"/>
      <c r="V55" s="76"/>
      <c r="W55" s="76"/>
      <c r="X55" s="80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165"/>
      <c r="AL55" s="159"/>
      <c r="AM55" s="159"/>
      <c r="AO55" s="8"/>
    </row>
    <row r="56" spans="1:41" ht="18.75" x14ac:dyDescent="0.2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5"/>
      <c r="M56" s="76"/>
      <c r="N56" s="76"/>
      <c r="O56" s="76"/>
      <c r="P56" s="76"/>
      <c r="Q56" s="78"/>
      <c r="R56" s="79"/>
      <c r="S56" s="79"/>
      <c r="T56" s="79"/>
      <c r="U56" s="78"/>
      <c r="V56" s="76"/>
      <c r="W56" s="76"/>
      <c r="X56" s="80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65"/>
      <c r="AL56" s="159"/>
      <c r="AM56" s="159"/>
      <c r="AO56" s="8"/>
    </row>
    <row r="57" spans="1:41" ht="18.75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76"/>
      <c r="N57" s="76"/>
      <c r="O57" s="76"/>
      <c r="P57" s="76"/>
      <c r="Q57" s="78"/>
      <c r="R57" s="79"/>
      <c r="S57" s="79"/>
      <c r="T57" s="79"/>
      <c r="U57" s="78"/>
      <c r="V57" s="76"/>
      <c r="W57" s="76"/>
      <c r="X57" s="80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65"/>
      <c r="AL57" s="159"/>
      <c r="AM57" s="159"/>
      <c r="AO57" s="8"/>
    </row>
    <row r="58" spans="1:41" x14ac:dyDescent="0.25">
      <c r="A58" s="9"/>
      <c r="B58" s="98"/>
      <c r="C58" s="98"/>
      <c r="D58" s="98"/>
      <c r="E58" s="98"/>
      <c r="F58" s="98"/>
      <c r="G58" s="98"/>
      <c r="H58" s="98"/>
      <c r="I58" s="98"/>
      <c r="J58" s="95"/>
      <c r="K58" s="9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65"/>
      <c r="AL58" s="159"/>
      <c r="AM58" s="159"/>
      <c r="AO58" s="8"/>
    </row>
    <row r="59" spans="1:41" x14ac:dyDescent="0.25">
      <c r="A59" s="9"/>
      <c r="B59" s="9"/>
      <c r="C59" s="9"/>
      <c r="D59" s="10"/>
      <c r="E59" s="32"/>
      <c r="F59" s="12"/>
      <c r="G59" s="12"/>
      <c r="H59" s="12"/>
      <c r="I59" s="32"/>
      <c r="J59" s="9"/>
      <c r="K59" s="9"/>
      <c r="L59" s="32"/>
      <c r="M59" s="9"/>
      <c r="N59" s="9"/>
      <c r="O59" s="9"/>
      <c r="P59" s="9"/>
      <c r="Q59" s="37"/>
      <c r="R59" s="11"/>
      <c r="S59" s="11"/>
      <c r="T59" s="11"/>
      <c r="U59" s="37"/>
      <c r="V59" s="9"/>
      <c r="W59" s="21"/>
      <c r="X59" s="9"/>
      <c r="Y59" s="12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8"/>
    </row>
    <row r="60" spans="1:41" x14ac:dyDescent="0.25">
      <c r="A60" s="9"/>
      <c r="B60" s="9"/>
      <c r="C60" s="9"/>
      <c r="D60" s="10"/>
      <c r="E60" s="32"/>
      <c r="F60" s="12"/>
      <c r="G60" s="12"/>
      <c r="H60" s="12"/>
      <c r="I60" s="32"/>
      <c r="J60" s="9"/>
      <c r="K60" s="9"/>
      <c r="L60" s="32"/>
      <c r="M60" s="9"/>
      <c r="N60" s="9"/>
      <c r="O60" s="9"/>
      <c r="P60" s="9"/>
      <c r="Q60" s="37"/>
      <c r="R60" s="11"/>
      <c r="S60" s="11"/>
      <c r="T60" s="11"/>
      <c r="U60" s="37"/>
      <c r="V60" s="9"/>
      <c r="W60" s="21"/>
      <c r="X60" s="9"/>
      <c r="Y60" s="12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O60" s="8"/>
    </row>
    <row r="61" spans="1:41" ht="18.75" x14ac:dyDescent="0.25">
      <c r="A61" s="9"/>
      <c r="B61" s="9"/>
      <c r="C61" s="9"/>
      <c r="D61" s="10"/>
      <c r="E61" s="32"/>
      <c r="F61" s="12"/>
      <c r="G61" s="12"/>
      <c r="H61" s="12"/>
      <c r="I61" s="32"/>
      <c r="J61" s="9"/>
      <c r="K61" s="9"/>
      <c r="L61" s="190" t="s">
        <v>2</v>
      </c>
      <c r="M61" s="190"/>
      <c r="N61" s="190"/>
      <c r="O61" s="76"/>
      <c r="P61" s="76"/>
      <c r="Q61" s="78"/>
      <c r="R61" s="79"/>
      <c r="S61" s="79"/>
      <c r="T61" s="191" t="s">
        <v>3</v>
      </c>
      <c r="U61" s="191"/>
      <c r="V61" s="191"/>
      <c r="W61" s="191"/>
      <c r="X61" s="191"/>
      <c r="Y61" s="1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O61" s="8"/>
    </row>
    <row r="62" spans="1:41" x14ac:dyDescent="0.25">
      <c r="A62" s="9"/>
      <c r="B62" s="9"/>
      <c r="C62" s="9"/>
      <c r="D62" s="10"/>
      <c r="E62" s="32"/>
      <c r="F62" s="12"/>
      <c r="G62" s="12"/>
      <c r="H62" s="12"/>
      <c r="I62" s="32"/>
      <c r="J62" s="9"/>
      <c r="K62" s="9"/>
      <c r="L62" s="32"/>
      <c r="M62" s="9"/>
      <c r="N62" s="9"/>
      <c r="O62" s="9"/>
      <c r="P62" s="9"/>
      <c r="Q62" s="37"/>
      <c r="R62" s="11"/>
      <c r="S62" s="11"/>
      <c r="T62" s="11"/>
      <c r="U62" s="37"/>
      <c r="V62" s="9"/>
      <c r="W62" s="21"/>
      <c r="X62" s="9"/>
      <c r="Y62" s="12"/>
      <c r="Z62" s="9"/>
      <c r="AA62" s="9"/>
      <c r="AB62" s="9"/>
      <c r="AC62" s="9"/>
      <c r="AD62" s="9"/>
      <c r="AE62" s="12"/>
      <c r="AF62" s="12"/>
      <c r="AG62" s="12"/>
      <c r="AH62" s="12"/>
      <c r="AI62" s="9"/>
      <c r="AJ62" s="9"/>
      <c r="AK62" s="9"/>
      <c r="AL62" s="9"/>
      <c r="AM62" s="9"/>
      <c r="AO62" s="8"/>
    </row>
    <row r="63" spans="1:41" x14ac:dyDescent="0.25">
      <c r="A63" s="9"/>
      <c r="B63" s="9"/>
      <c r="C63" s="9"/>
      <c r="D63" s="10"/>
      <c r="E63" s="32"/>
      <c r="F63" s="12"/>
      <c r="G63" s="12"/>
      <c r="H63" s="12"/>
      <c r="I63" s="32"/>
      <c r="J63" s="9"/>
      <c r="K63" s="9"/>
      <c r="L63" s="32"/>
      <c r="M63" s="9"/>
      <c r="N63" s="9"/>
      <c r="O63" s="9"/>
      <c r="P63" s="9"/>
      <c r="Q63" s="37"/>
      <c r="R63" s="11"/>
      <c r="S63" s="11"/>
      <c r="T63" s="11"/>
      <c r="U63" s="37"/>
      <c r="V63" s="9"/>
      <c r="W63" s="21"/>
      <c r="X63" s="9"/>
      <c r="Y63" s="12"/>
      <c r="Z63" s="9"/>
      <c r="AA63" s="9"/>
      <c r="AB63" s="9"/>
      <c r="AC63" s="9"/>
      <c r="AD63" s="9"/>
      <c r="AE63" s="16"/>
      <c r="AF63" s="16"/>
      <c r="AG63" s="16"/>
      <c r="AH63" s="16"/>
      <c r="AI63" s="9"/>
      <c r="AJ63" s="9"/>
      <c r="AK63" s="9"/>
      <c r="AL63" s="9"/>
      <c r="AM63" s="9"/>
      <c r="AO63" s="8"/>
    </row>
    <row r="64" spans="1:41" x14ac:dyDescent="0.25">
      <c r="A64" s="9"/>
      <c r="B64" s="9"/>
      <c r="C64" s="9"/>
      <c r="D64" s="10"/>
      <c r="E64" s="32"/>
      <c r="F64" s="12"/>
      <c r="G64" s="12"/>
      <c r="H64" s="12"/>
      <c r="I64" s="32"/>
      <c r="J64" s="9"/>
      <c r="K64" s="9"/>
      <c r="L64" s="32"/>
      <c r="M64" s="9"/>
      <c r="N64" s="9"/>
      <c r="O64" s="9"/>
      <c r="P64" s="9"/>
      <c r="Q64" s="37"/>
      <c r="R64" s="11"/>
      <c r="S64" s="11"/>
      <c r="T64" s="11"/>
      <c r="U64" s="37"/>
      <c r="V64" s="9"/>
      <c r="W64" s="21"/>
      <c r="X64" s="9"/>
      <c r="Y64" s="1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O64" s="8"/>
    </row>
    <row r="65" spans="1:41" x14ac:dyDescent="0.25">
      <c r="A65" s="9"/>
      <c r="B65" s="9"/>
      <c r="C65" s="9"/>
      <c r="D65" s="10"/>
      <c r="E65" s="32"/>
      <c r="F65" s="12"/>
      <c r="G65" s="12"/>
      <c r="H65" s="12"/>
      <c r="I65" s="32"/>
      <c r="J65" s="9"/>
      <c r="K65" s="9"/>
      <c r="L65" s="32"/>
      <c r="M65" s="9"/>
      <c r="N65" s="9"/>
      <c r="O65" s="9"/>
      <c r="P65" s="9"/>
      <c r="Q65" s="37"/>
      <c r="R65" s="11"/>
      <c r="S65" s="11"/>
      <c r="T65" s="11"/>
      <c r="U65" s="37"/>
      <c r="V65" s="9"/>
      <c r="W65" s="21"/>
      <c r="X65" s="9"/>
      <c r="Y65" s="12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O65" s="8"/>
    </row>
    <row r="66" spans="1:41" x14ac:dyDescent="0.25">
      <c r="A66" s="9"/>
      <c r="B66" s="9"/>
      <c r="C66" s="9"/>
      <c r="D66" s="10"/>
      <c r="E66" s="32"/>
      <c r="F66" s="12"/>
      <c r="G66" s="12"/>
      <c r="H66" s="12"/>
      <c r="I66" s="32"/>
      <c r="J66" s="9"/>
      <c r="K66" s="9"/>
      <c r="L66" s="32"/>
      <c r="M66" s="9"/>
      <c r="N66" s="9"/>
      <c r="O66" s="9"/>
      <c r="P66" s="9"/>
      <c r="Q66" s="37"/>
      <c r="R66" s="11"/>
      <c r="S66" s="11"/>
      <c r="T66" s="11"/>
      <c r="U66" s="37"/>
      <c r="V66" s="9"/>
      <c r="W66" s="21"/>
      <c r="X66" s="9"/>
      <c r="Y66" s="1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O66" s="8"/>
    </row>
    <row r="67" spans="1:41" x14ac:dyDescent="0.25">
      <c r="A67" s="9"/>
      <c r="B67" s="9"/>
      <c r="C67" s="9"/>
      <c r="D67" s="10"/>
      <c r="E67" s="32"/>
      <c r="F67" s="12"/>
      <c r="G67" s="12"/>
      <c r="H67" s="12"/>
      <c r="I67" s="32"/>
      <c r="J67" s="9"/>
      <c r="K67" s="9"/>
      <c r="L67" s="32"/>
      <c r="M67" s="9"/>
      <c r="N67" s="9"/>
      <c r="O67" s="9"/>
      <c r="P67" s="9"/>
      <c r="Q67" s="37"/>
      <c r="R67" s="11"/>
      <c r="S67" s="11"/>
      <c r="T67" s="11"/>
      <c r="U67" s="37"/>
      <c r="V67" s="9"/>
      <c r="W67" s="21"/>
      <c r="X67" s="9"/>
      <c r="Y67" s="12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O67" s="8"/>
    </row>
    <row r="68" spans="1:41" x14ac:dyDescent="0.25">
      <c r="A68" s="9"/>
      <c r="B68" s="9"/>
      <c r="C68" s="9"/>
      <c r="D68" s="10"/>
      <c r="E68" s="32"/>
      <c r="F68" s="12"/>
      <c r="G68" s="12"/>
      <c r="H68" s="12"/>
      <c r="I68" s="32"/>
      <c r="J68" s="9"/>
      <c r="K68" s="9"/>
      <c r="L68" s="32"/>
      <c r="M68" s="9"/>
      <c r="N68" s="9"/>
      <c r="O68" s="9"/>
      <c r="P68" s="9"/>
      <c r="Q68" s="37"/>
      <c r="R68" s="11"/>
      <c r="S68" s="11"/>
      <c r="T68" s="11"/>
      <c r="U68" s="37"/>
      <c r="V68" s="9"/>
      <c r="W68" s="21"/>
      <c r="X68" s="9"/>
      <c r="Y68" s="1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O68" s="8"/>
    </row>
    <row r="69" spans="1:41" x14ac:dyDescent="0.25">
      <c r="A69" s="9"/>
      <c r="B69" s="9"/>
      <c r="C69" s="9"/>
      <c r="D69" s="10"/>
      <c r="E69" s="32"/>
      <c r="F69" s="12"/>
      <c r="G69" s="12"/>
      <c r="H69" s="12"/>
      <c r="I69" s="32"/>
      <c r="J69" s="9"/>
      <c r="K69" s="9"/>
      <c r="L69" s="32"/>
      <c r="M69" s="9"/>
      <c r="N69" s="9"/>
      <c r="O69" s="9"/>
      <c r="P69" s="9"/>
      <c r="Q69" s="37"/>
      <c r="R69" s="11"/>
      <c r="S69" s="11"/>
      <c r="T69" s="11"/>
      <c r="U69" s="37"/>
      <c r="V69" s="9"/>
      <c r="W69" s="21"/>
      <c r="X69" s="9"/>
      <c r="Y69" s="12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O69" s="8"/>
    </row>
    <row r="70" spans="1:41" x14ac:dyDescent="0.25">
      <c r="A70" s="9"/>
      <c r="B70" s="9"/>
      <c r="C70" s="9"/>
      <c r="D70" s="10"/>
      <c r="E70" s="32"/>
      <c r="F70" s="12"/>
      <c r="G70" s="12"/>
      <c r="H70" s="12"/>
      <c r="I70" s="32"/>
      <c r="J70" s="9"/>
      <c r="K70" s="9"/>
      <c r="L70" s="32"/>
      <c r="M70" s="9"/>
      <c r="N70" s="9"/>
      <c r="O70" s="9"/>
      <c r="P70" s="9"/>
      <c r="Q70" s="37"/>
      <c r="R70" s="11"/>
      <c r="S70" s="11"/>
      <c r="T70" s="11"/>
      <c r="U70" s="37"/>
      <c r="V70" s="9"/>
      <c r="W70" s="21"/>
      <c r="X70" s="9"/>
      <c r="Y70" s="12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O70" s="8"/>
    </row>
    <row r="71" spans="1:41" x14ac:dyDescent="0.25">
      <c r="A71" s="9"/>
      <c r="B71" s="9"/>
      <c r="C71" s="9"/>
      <c r="D71" s="10"/>
      <c r="E71" s="32"/>
      <c r="F71" s="12"/>
      <c r="G71" s="12"/>
      <c r="H71" s="12"/>
      <c r="I71" s="32"/>
      <c r="J71" s="9"/>
      <c r="K71" s="9"/>
      <c r="L71" s="32"/>
      <c r="M71" s="9"/>
      <c r="N71" s="9"/>
      <c r="O71" s="9"/>
      <c r="P71" s="9"/>
      <c r="Q71" s="37"/>
      <c r="R71" s="11"/>
      <c r="S71" s="11"/>
      <c r="T71" s="11"/>
      <c r="U71" s="37"/>
      <c r="V71" s="9"/>
      <c r="W71" s="21"/>
      <c r="X71" s="9"/>
      <c r="Y71" s="12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O71" s="8"/>
    </row>
    <row r="72" spans="1:41" x14ac:dyDescent="0.25">
      <c r="A72" s="9"/>
      <c r="B72" s="9"/>
      <c r="C72" s="9"/>
      <c r="D72" s="10"/>
      <c r="E72" s="32"/>
      <c r="F72" s="12"/>
      <c r="G72" s="12"/>
      <c r="H72" s="12"/>
      <c r="I72" s="32"/>
      <c r="J72" s="9"/>
      <c r="K72" s="9"/>
      <c r="L72" s="32"/>
      <c r="M72" s="9"/>
      <c r="N72" s="9"/>
      <c r="O72" s="9"/>
      <c r="P72" s="9"/>
      <c r="Q72" s="37"/>
      <c r="R72" s="11"/>
      <c r="S72" s="11"/>
      <c r="T72" s="11"/>
      <c r="U72" s="37"/>
      <c r="V72" s="9"/>
      <c r="W72" s="21"/>
      <c r="X72" s="9"/>
      <c r="Y72" s="12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O72" s="8"/>
    </row>
    <row r="73" spans="1:41" x14ac:dyDescent="0.25">
      <c r="A73" s="9"/>
      <c r="B73" s="9"/>
      <c r="C73" s="9"/>
      <c r="D73" s="10"/>
      <c r="E73" s="32"/>
      <c r="F73" s="12"/>
      <c r="G73" s="12"/>
      <c r="H73" s="12"/>
      <c r="I73" s="32"/>
      <c r="J73" s="9"/>
      <c r="K73" s="9"/>
      <c r="L73" s="32"/>
      <c r="M73" s="9"/>
      <c r="N73" s="9"/>
      <c r="O73" s="9"/>
      <c r="P73" s="9"/>
      <c r="Q73" s="37"/>
      <c r="R73" s="11"/>
      <c r="S73" s="11"/>
      <c r="T73" s="11"/>
      <c r="U73" s="37"/>
      <c r="V73" s="9"/>
      <c r="W73" s="21"/>
      <c r="X73" s="9"/>
      <c r="Y73" s="1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O73" s="8"/>
    </row>
    <row r="74" spans="1:41" x14ac:dyDescent="0.25">
      <c r="A74" s="9"/>
      <c r="B74" s="9"/>
      <c r="C74" s="9"/>
      <c r="D74" s="10"/>
      <c r="E74" s="32"/>
      <c r="F74" s="12"/>
      <c r="G74" s="12"/>
      <c r="H74" s="12"/>
      <c r="I74" s="32"/>
      <c r="J74" s="9"/>
      <c r="K74" s="9"/>
      <c r="L74" s="32"/>
      <c r="M74" s="9"/>
      <c r="N74" s="9"/>
      <c r="O74" s="9"/>
      <c r="P74" s="9"/>
      <c r="Q74" s="37"/>
      <c r="R74" s="11"/>
      <c r="S74" s="11"/>
      <c r="T74" s="11"/>
      <c r="U74" s="37"/>
      <c r="V74" s="9"/>
      <c r="W74" s="21"/>
      <c r="X74" s="9"/>
      <c r="Y74" s="12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O74" s="8"/>
    </row>
    <row r="75" spans="1:41" x14ac:dyDescent="0.25">
      <c r="A75" s="9"/>
      <c r="B75" s="9"/>
      <c r="C75" s="9"/>
      <c r="D75" s="10"/>
      <c r="E75" s="32"/>
      <c r="F75" s="12"/>
      <c r="G75" s="12"/>
      <c r="H75" s="12"/>
      <c r="I75" s="32"/>
      <c r="J75" s="9"/>
      <c r="K75" s="9"/>
      <c r="L75" s="32"/>
      <c r="M75" s="9"/>
      <c r="N75" s="9"/>
      <c r="O75" s="9"/>
      <c r="P75" s="9"/>
      <c r="Q75" s="37"/>
      <c r="R75" s="11"/>
      <c r="S75" s="11"/>
      <c r="T75" s="11"/>
      <c r="U75" s="37"/>
      <c r="V75" s="9"/>
      <c r="W75" s="21"/>
      <c r="X75" s="9"/>
      <c r="Y75" s="12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O75" s="8"/>
    </row>
    <row r="76" spans="1:41" x14ac:dyDescent="0.25">
      <c r="A76" s="9"/>
      <c r="B76" s="9"/>
      <c r="C76" s="9"/>
      <c r="D76" s="10"/>
      <c r="E76" s="32"/>
      <c r="F76" s="12"/>
      <c r="G76" s="12"/>
      <c r="H76" s="12"/>
      <c r="I76" s="32"/>
      <c r="J76" s="9"/>
      <c r="K76" s="9"/>
      <c r="L76" s="32"/>
      <c r="M76" s="9"/>
      <c r="N76" s="9"/>
      <c r="O76" s="9"/>
      <c r="P76" s="9"/>
      <c r="Q76" s="37"/>
      <c r="R76" s="11"/>
      <c r="S76" s="11"/>
      <c r="T76" s="11"/>
      <c r="U76" s="37"/>
      <c r="V76" s="9"/>
      <c r="W76" s="21"/>
      <c r="X76" s="9"/>
      <c r="Y76" s="12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O76" s="8"/>
    </row>
    <row r="77" spans="1:41" x14ac:dyDescent="0.25">
      <c r="A77" s="9"/>
      <c r="B77" s="9"/>
      <c r="C77" s="9"/>
      <c r="D77" s="10"/>
      <c r="E77" s="32"/>
      <c r="F77" s="12"/>
      <c r="G77" s="12"/>
      <c r="H77" s="12"/>
      <c r="I77" s="32"/>
      <c r="J77" s="9"/>
      <c r="K77" s="9"/>
      <c r="L77" s="32"/>
      <c r="M77" s="9"/>
      <c r="N77" s="9"/>
      <c r="O77" s="9"/>
      <c r="P77" s="9"/>
      <c r="Q77" s="37"/>
      <c r="R77" s="11"/>
      <c r="S77" s="11"/>
      <c r="T77" s="11"/>
      <c r="U77" s="37"/>
      <c r="V77" s="9"/>
      <c r="W77" s="21"/>
      <c r="X77" s="9"/>
      <c r="Y77" s="12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O77" s="8"/>
    </row>
    <row r="78" spans="1:41" x14ac:dyDescent="0.25">
      <c r="A78" s="9"/>
      <c r="B78" s="9"/>
      <c r="C78" s="9"/>
      <c r="D78" s="10"/>
      <c r="E78" s="32"/>
      <c r="F78" s="12"/>
      <c r="G78" s="12"/>
      <c r="H78" s="12"/>
      <c r="I78" s="32"/>
      <c r="J78" s="9"/>
      <c r="K78" s="9"/>
      <c r="L78" s="32"/>
      <c r="M78" s="9"/>
      <c r="N78" s="9"/>
      <c r="O78" s="9"/>
      <c r="P78" s="9"/>
      <c r="Q78" s="37"/>
      <c r="R78" s="11"/>
      <c r="S78" s="11"/>
      <c r="T78" s="11"/>
      <c r="U78" s="37"/>
      <c r="V78" s="9"/>
      <c r="W78" s="21"/>
      <c r="X78" s="9"/>
      <c r="Y78" s="12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O78" s="8"/>
    </row>
    <row r="79" spans="1:41" x14ac:dyDescent="0.25">
      <c r="A79" s="9"/>
      <c r="B79" s="9"/>
      <c r="C79" s="9"/>
      <c r="D79" s="10"/>
      <c r="E79" s="32"/>
      <c r="F79" s="12"/>
      <c r="G79" s="12"/>
      <c r="H79" s="12"/>
      <c r="I79" s="32"/>
      <c r="J79" s="9"/>
      <c r="K79" s="9"/>
      <c r="L79" s="32"/>
      <c r="M79" s="9"/>
      <c r="N79" s="9"/>
      <c r="O79" s="9"/>
      <c r="P79" s="9"/>
      <c r="Q79" s="37"/>
      <c r="R79" s="11"/>
      <c r="S79" s="11"/>
      <c r="T79" s="11"/>
      <c r="U79" s="37"/>
      <c r="V79" s="9"/>
      <c r="W79" s="21"/>
      <c r="X79" s="9"/>
      <c r="Y79" s="1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O79" s="8"/>
    </row>
    <row r="80" spans="1:41" x14ac:dyDescent="0.25">
      <c r="A80" s="9"/>
      <c r="B80" s="9"/>
      <c r="C80" s="9"/>
      <c r="D80" s="10"/>
      <c r="E80" s="32"/>
      <c r="F80" s="12"/>
      <c r="G80" s="12"/>
      <c r="H80" s="12"/>
      <c r="I80" s="32"/>
      <c r="J80" s="9"/>
      <c r="K80" s="9"/>
      <c r="L80" s="32"/>
      <c r="M80" s="9"/>
      <c r="N80" s="9"/>
      <c r="O80" s="9"/>
      <c r="P80" s="9"/>
      <c r="Q80" s="37"/>
      <c r="R80" s="11"/>
      <c r="S80" s="11"/>
      <c r="T80" s="11"/>
      <c r="U80" s="37"/>
      <c r="V80" s="9"/>
      <c r="W80" s="21"/>
      <c r="X80" s="9"/>
      <c r="Y80" s="12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O80" s="8"/>
    </row>
    <row r="81" spans="1:41" x14ac:dyDescent="0.25">
      <c r="A81" s="9"/>
      <c r="B81" s="9"/>
      <c r="C81" s="9"/>
      <c r="D81" s="10"/>
      <c r="E81" s="32"/>
      <c r="F81" s="12"/>
      <c r="G81" s="12"/>
      <c r="H81" s="12"/>
      <c r="I81" s="32"/>
      <c r="J81" s="9"/>
      <c r="K81" s="9"/>
      <c r="L81" s="32"/>
      <c r="M81" s="9"/>
      <c r="N81" s="9"/>
      <c r="O81" s="9"/>
      <c r="P81" s="9"/>
      <c r="Q81" s="37"/>
      <c r="R81" s="11"/>
      <c r="S81" s="11"/>
      <c r="T81" s="11"/>
      <c r="U81" s="37"/>
      <c r="V81" s="9"/>
      <c r="W81" s="21"/>
      <c r="X81" s="9"/>
      <c r="Y81" s="12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O81" s="8"/>
    </row>
    <row r="82" spans="1:41" x14ac:dyDescent="0.25">
      <c r="A82" s="9"/>
      <c r="B82" s="9"/>
      <c r="C82" s="9"/>
      <c r="D82" s="10"/>
      <c r="E82" s="32"/>
      <c r="F82" s="12"/>
      <c r="G82" s="12"/>
      <c r="H82" s="12"/>
      <c r="I82" s="32"/>
      <c r="J82" s="9"/>
      <c r="K82" s="9"/>
      <c r="L82" s="32"/>
      <c r="M82" s="9"/>
      <c r="N82" s="9"/>
      <c r="O82" s="9"/>
      <c r="P82" s="9"/>
      <c r="Q82" s="37"/>
      <c r="R82" s="11"/>
      <c r="S82" s="11"/>
      <c r="T82" s="11"/>
      <c r="U82" s="37"/>
      <c r="V82" s="9"/>
      <c r="W82" s="21"/>
      <c r="X82" s="9"/>
      <c r="Y82" s="12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O82" s="8"/>
    </row>
    <row r="83" spans="1:41" x14ac:dyDescent="0.25">
      <c r="A83" s="9"/>
      <c r="B83" s="9"/>
      <c r="C83" s="9"/>
      <c r="D83" s="10"/>
      <c r="E83" s="32"/>
      <c r="F83" s="12"/>
      <c r="G83" s="12"/>
      <c r="H83" s="12"/>
      <c r="I83" s="32"/>
      <c r="J83" s="9"/>
      <c r="K83" s="9"/>
      <c r="L83" s="32"/>
      <c r="M83" s="9"/>
      <c r="N83" s="9"/>
      <c r="O83" s="9"/>
      <c r="P83" s="9"/>
      <c r="Q83" s="37"/>
      <c r="R83" s="11"/>
      <c r="S83" s="11"/>
      <c r="T83" s="11"/>
      <c r="U83" s="37"/>
      <c r="V83" s="9"/>
      <c r="W83" s="21"/>
      <c r="X83" s="9"/>
      <c r="Y83" s="12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O83" s="8"/>
    </row>
    <row r="84" spans="1:41" x14ac:dyDescent="0.25">
      <c r="A84" s="9"/>
      <c r="B84" s="9"/>
      <c r="C84" s="9"/>
      <c r="D84" s="10"/>
      <c r="E84" s="32"/>
      <c r="F84" s="12"/>
      <c r="G84" s="12"/>
      <c r="H84" s="12"/>
      <c r="I84" s="32"/>
      <c r="J84" s="9"/>
      <c r="K84" s="9"/>
      <c r="L84" s="32"/>
      <c r="M84" s="9"/>
      <c r="N84" s="9"/>
      <c r="O84" s="9"/>
      <c r="P84" s="9"/>
      <c r="Q84" s="37"/>
      <c r="R84" s="11"/>
      <c r="S84" s="11"/>
      <c r="T84" s="11"/>
      <c r="U84" s="37"/>
      <c r="V84" s="9"/>
      <c r="W84" s="21"/>
      <c r="X84" s="9"/>
      <c r="Y84" s="12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O84" s="8"/>
    </row>
    <row r="85" spans="1:41" x14ac:dyDescent="0.25">
      <c r="A85" s="9"/>
      <c r="B85" s="9"/>
      <c r="C85" s="9"/>
      <c r="D85" s="10"/>
      <c r="E85" s="32"/>
      <c r="F85" s="12"/>
      <c r="G85" s="12"/>
      <c r="H85" s="12"/>
      <c r="I85" s="32"/>
      <c r="J85" s="9"/>
      <c r="K85" s="9"/>
      <c r="L85" s="32"/>
      <c r="M85" s="9"/>
      <c r="N85" s="9"/>
      <c r="O85" s="9"/>
      <c r="P85" s="9"/>
      <c r="Q85" s="37"/>
      <c r="R85" s="11"/>
      <c r="S85" s="11"/>
      <c r="T85" s="11"/>
      <c r="U85" s="37"/>
      <c r="V85" s="9"/>
      <c r="W85" s="21"/>
      <c r="X85" s="9"/>
      <c r="Y85" s="12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O85" s="8"/>
    </row>
    <row r="86" spans="1:41" x14ac:dyDescent="0.25">
      <c r="A86" s="9"/>
      <c r="B86" s="9"/>
      <c r="C86" s="9"/>
      <c r="D86" s="10"/>
      <c r="E86" s="32"/>
      <c r="F86" s="12"/>
      <c r="G86" s="12"/>
      <c r="H86" s="12"/>
      <c r="I86" s="32"/>
      <c r="J86" s="9"/>
      <c r="K86" s="9"/>
      <c r="L86" s="32"/>
      <c r="M86" s="9"/>
      <c r="N86" s="9"/>
      <c r="O86" s="9"/>
      <c r="P86" s="9"/>
      <c r="Q86" s="37"/>
      <c r="R86" s="11"/>
      <c r="S86" s="11"/>
      <c r="T86" s="11"/>
      <c r="U86" s="37"/>
      <c r="V86" s="9"/>
      <c r="W86" s="21"/>
      <c r="X86" s="9"/>
      <c r="Y86" s="12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O86" s="8"/>
    </row>
    <row r="87" spans="1:41" x14ac:dyDescent="0.25">
      <c r="A87" s="9"/>
      <c r="B87" s="9"/>
      <c r="C87" s="9"/>
      <c r="D87" s="10"/>
      <c r="E87" s="32"/>
      <c r="F87" s="12"/>
      <c r="G87" s="12"/>
      <c r="H87" s="12"/>
      <c r="I87" s="32"/>
      <c r="J87" s="9"/>
      <c r="K87" s="9"/>
      <c r="L87" s="32"/>
      <c r="M87" s="9"/>
      <c r="N87" s="9"/>
      <c r="O87" s="9"/>
      <c r="P87" s="9"/>
      <c r="Q87" s="37"/>
      <c r="R87" s="11"/>
      <c r="S87" s="11"/>
      <c r="T87" s="11"/>
      <c r="U87" s="37"/>
      <c r="V87" s="9"/>
      <c r="W87" s="21"/>
      <c r="X87" s="9"/>
      <c r="Y87" s="12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O87" s="8"/>
    </row>
    <row r="88" spans="1:41" x14ac:dyDescent="0.25">
      <c r="A88" s="9"/>
      <c r="B88" s="9"/>
      <c r="C88" s="9"/>
      <c r="D88" s="10"/>
      <c r="E88" s="32"/>
      <c r="F88" s="12"/>
      <c r="G88" s="12"/>
      <c r="H88" s="12"/>
      <c r="I88" s="32"/>
      <c r="J88" s="9"/>
      <c r="K88" s="9"/>
      <c r="L88" s="32"/>
      <c r="M88" s="9"/>
      <c r="N88" s="9"/>
      <c r="O88" s="9"/>
      <c r="P88" s="9"/>
      <c r="Q88" s="37"/>
      <c r="R88" s="11"/>
      <c r="S88" s="11"/>
      <c r="T88" s="11"/>
      <c r="U88" s="37"/>
      <c r="V88" s="9"/>
      <c r="W88" s="21"/>
      <c r="X88" s="9"/>
      <c r="Y88" s="12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O88" s="8"/>
    </row>
    <row r="89" spans="1:41" x14ac:dyDescent="0.25">
      <c r="A89" s="9"/>
      <c r="B89" s="9"/>
      <c r="C89" s="9"/>
      <c r="D89" s="10"/>
      <c r="E89" s="32"/>
      <c r="F89" s="12"/>
      <c r="G89" s="12"/>
      <c r="H89" s="12"/>
      <c r="I89" s="32"/>
      <c r="J89" s="9"/>
      <c r="K89" s="9"/>
      <c r="L89" s="32"/>
      <c r="M89" s="9"/>
      <c r="N89" s="9"/>
      <c r="O89" s="9"/>
      <c r="P89" s="9"/>
      <c r="Q89" s="37"/>
      <c r="R89" s="11"/>
      <c r="S89" s="11"/>
      <c r="T89" s="11"/>
      <c r="U89" s="37"/>
      <c r="V89" s="9"/>
      <c r="W89" s="21"/>
      <c r="X89" s="9"/>
      <c r="Y89" s="12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O89" s="8"/>
    </row>
    <row r="90" spans="1:41" x14ac:dyDescent="0.25">
      <c r="A90" s="9"/>
      <c r="B90" s="9"/>
      <c r="C90" s="9"/>
      <c r="D90" s="10"/>
      <c r="E90" s="32"/>
      <c r="F90" s="12"/>
      <c r="G90" s="12"/>
      <c r="H90" s="12"/>
      <c r="I90" s="32"/>
      <c r="J90" s="9"/>
      <c r="K90" s="9"/>
      <c r="L90" s="32"/>
      <c r="M90" s="9"/>
      <c r="N90" s="9"/>
      <c r="O90" s="9"/>
      <c r="P90" s="9"/>
      <c r="Q90" s="37"/>
      <c r="R90" s="11"/>
      <c r="S90" s="11"/>
      <c r="T90" s="11"/>
      <c r="U90" s="37"/>
      <c r="V90" s="9"/>
      <c r="W90" s="21"/>
      <c r="X90" s="9"/>
      <c r="Y90" s="12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O90" s="8"/>
    </row>
    <row r="91" spans="1:41" x14ac:dyDescent="0.25">
      <c r="A91" s="9"/>
      <c r="B91" s="9"/>
      <c r="C91" s="9"/>
      <c r="D91" s="10"/>
      <c r="E91" s="32"/>
      <c r="F91" s="12"/>
      <c r="G91" s="12"/>
      <c r="H91" s="12"/>
      <c r="I91" s="32"/>
      <c r="J91" s="9"/>
      <c r="K91" s="9"/>
      <c r="L91" s="32"/>
      <c r="M91" s="9"/>
      <c r="N91" s="9"/>
      <c r="O91" s="9"/>
      <c r="P91" s="9"/>
      <c r="Q91" s="37"/>
      <c r="R91" s="11"/>
      <c r="S91" s="11"/>
      <c r="T91" s="11"/>
      <c r="U91" s="37"/>
      <c r="V91" s="9"/>
      <c r="W91" s="21"/>
      <c r="X91" s="9"/>
      <c r="Y91" s="12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O91" s="8"/>
    </row>
    <row r="92" spans="1:41" x14ac:dyDescent="0.25">
      <c r="A92" s="9"/>
      <c r="B92" s="9"/>
      <c r="C92" s="9"/>
      <c r="D92" s="10"/>
      <c r="E92" s="32"/>
      <c r="F92" s="12"/>
      <c r="G92" s="12"/>
      <c r="H92" s="12"/>
      <c r="I92" s="32"/>
      <c r="J92" s="9"/>
      <c r="K92" s="9"/>
      <c r="L92" s="32"/>
      <c r="M92" s="9"/>
      <c r="N92" s="9"/>
      <c r="O92" s="9"/>
      <c r="P92" s="9"/>
      <c r="Q92" s="37"/>
      <c r="R92" s="11"/>
      <c r="S92" s="11"/>
      <c r="T92" s="11"/>
      <c r="U92" s="37"/>
      <c r="V92" s="9"/>
      <c r="W92" s="21"/>
      <c r="X92" s="9"/>
      <c r="Y92" s="12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O92" s="8"/>
    </row>
    <row r="93" spans="1:41" x14ac:dyDescent="0.25">
      <c r="A93" s="9"/>
      <c r="B93" s="9"/>
      <c r="C93" s="9"/>
      <c r="D93" s="10"/>
      <c r="E93" s="32"/>
      <c r="F93" s="12"/>
      <c r="G93" s="12"/>
      <c r="H93" s="12"/>
      <c r="I93" s="32"/>
      <c r="J93" s="9"/>
      <c r="K93" s="9"/>
      <c r="L93" s="32"/>
      <c r="M93" s="9"/>
      <c r="N93" s="9"/>
      <c r="O93" s="9"/>
      <c r="P93" s="9"/>
      <c r="Q93" s="37"/>
      <c r="R93" s="11"/>
      <c r="S93" s="11"/>
      <c r="T93" s="11"/>
      <c r="U93" s="37"/>
      <c r="V93" s="9"/>
      <c r="W93" s="21"/>
      <c r="X93" s="9"/>
      <c r="Y93" s="12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O93" s="8"/>
    </row>
    <row r="94" spans="1:41" x14ac:dyDescent="0.25">
      <c r="A94" s="9"/>
      <c r="B94" s="9"/>
      <c r="C94" s="9"/>
      <c r="D94" s="10"/>
      <c r="E94" s="32"/>
      <c r="F94" s="12"/>
      <c r="G94" s="12"/>
      <c r="H94" s="12"/>
      <c r="I94" s="32"/>
      <c r="J94" s="9"/>
      <c r="K94" s="9"/>
      <c r="L94" s="32"/>
      <c r="M94" s="9"/>
      <c r="N94" s="9"/>
      <c r="O94" s="9"/>
      <c r="P94" s="9"/>
      <c r="Q94" s="37"/>
      <c r="R94" s="11"/>
      <c r="S94" s="11"/>
      <c r="T94" s="11"/>
      <c r="U94" s="37"/>
      <c r="V94" s="9"/>
      <c r="W94" s="21"/>
      <c r="X94" s="9"/>
      <c r="Y94" s="12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O94" s="8"/>
    </row>
    <row r="95" spans="1:41" x14ac:dyDescent="0.25">
      <c r="A95" s="9"/>
      <c r="B95" s="9"/>
      <c r="C95" s="9"/>
      <c r="D95" s="10"/>
      <c r="E95" s="32"/>
      <c r="F95" s="12"/>
      <c r="G95" s="12"/>
      <c r="H95" s="12"/>
      <c r="I95" s="32"/>
      <c r="J95" s="9"/>
      <c r="K95" s="9"/>
      <c r="L95" s="32"/>
      <c r="M95" s="9"/>
      <c r="N95" s="9"/>
      <c r="O95" s="9"/>
      <c r="P95" s="9"/>
      <c r="Q95" s="37"/>
      <c r="R95" s="11"/>
      <c r="S95" s="11"/>
      <c r="T95" s="11"/>
      <c r="U95" s="37"/>
      <c r="V95" s="9"/>
      <c r="W95" s="21"/>
      <c r="X95" s="9"/>
      <c r="Y95" s="12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O95" s="8"/>
    </row>
    <row r="96" spans="1:41" x14ac:dyDescent="0.25">
      <c r="A96" s="9"/>
      <c r="B96" s="9"/>
      <c r="C96" s="9"/>
      <c r="D96" s="10"/>
      <c r="E96" s="32"/>
      <c r="F96" s="12"/>
      <c r="G96" s="12"/>
      <c r="H96" s="12"/>
      <c r="I96" s="32"/>
      <c r="J96" s="9"/>
      <c r="K96" s="9"/>
      <c r="L96" s="32"/>
      <c r="M96" s="9"/>
      <c r="N96" s="9"/>
      <c r="O96" s="9"/>
      <c r="P96" s="9"/>
      <c r="Q96" s="37"/>
      <c r="R96" s="11"/>
      <c r="S96" s="11"/>
      <c r="T96" s="11"/>
      <c r="U96" s="37"/>
      <c r="V96" s="9"/>
      <c r="W96" s="21"/>
      <c r="X96" s="9"/>
      <c r="Y96" s="12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O96" s="8"/>
    </row>
    <row r="97" spans="1:41" x14ac:dyDescent="0.25">
      <c r="A97" s="9"/>
      <c r="B97" s="9"/>
      <c r="C97" s="9"/>
      <c r="D97" s="10"/>
      <c r="E97" s="32"/>
      <c r="F97" s="12"/>
      <c r="G97" s="12"/>
      <c r="H97" s="12"/>
      <c r="I97" s="32"/>
      <c r="J97" s="9"/>
      <c r="K97" s="9"/>
      <c r="L97" s="32"/>
      <c r="M97" s="9"/>
      <c r="N97" s="9"/>
      <c r="O97" s="9"/>
      <c r="P97" s="9"/>
      <c r="Q97" s="37"/>
      <c r="R97" s="11"/>
      <c r="S97" s="11"/>
      <c r="T97" s="11"/>
      <c r="U97" s="37"/>
      <c r="V97" s="9"/>
      <c r="W97" s="21"/>
      <c r="X97" s="9"/>
      <c r="Y97" s="12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O97" s="8"/>
    </row>
    <row r="98" spans="1:41" x14ac:dyDescent="0.25">
      <c r="A98" s="9"/>
      <c r="B98" s="9"/>
      <c r="C98" s="9"/>
      <c r="D98" s="10"/>
      <c r="E98" s="32"/>
      <c r="F98" s="12"/>
      <c r="G98" s="12"/>
      <c r="H98" s="12"/>
      <c r="I98" s="32"/>
      <c r="J98" s="9"/>
      <c r="K98" s="9"/>
      <c r="L98" s="32"/>
      <c r="M98" s="9"/>
      <c r="N98" s="9"/>
      <c r="O98" s="9"/>
      <c r="P98" s="9"/>
      <c r="Q98" s="37"/>
      <c r="R98" s="11"/>
      <c r="S98" s="11"/>
      <c r="T98" s="11"/>
      <c r="U98" s="37"/>
      <c r="V98" s="9"/>
      <c r="W98" s="21"/>
      <c r="X98" s="9"/>
      <c r="Y98" s="12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O98" s="8"/>
    </row>
    <row r="99" spans="1:41" x14ac:dyDescent="0.25">
      <c r="A99" s="9"/>
      <c r="B99" s="9"/>
      <c r="C99" s="9"/>
      <c r="D99" s="10"/>
      <c r="E99" s="32"/>
      <c r="F99" s="12"/>
      <c r="G99" s="12"/>
      <c r="H99" s="12"/>
      <c r="I99" s="32"/>
      <c r="J99" s="9"/>
      <c r="K99" s="9"/>
      <c r="L99" s="32"/>
      <c r="M99" s="9"/>
      <c r="N99" s="9"/>
      <c r="O99" s="9"/>
      <c r="P99" s="9"/>
      <c r="Q99" s="37"/>
      <c r="R99" s="11"/>
      <c r="S99" s="11"/>
      <c r="T99" s="11"/>
      <c r="U99" s="37"/>
      <c r="V99" s="9"/>
      <c r="W99" s="21"/>
      <c r="X99" s="9"/>
      <c r="Y99" s="12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O99" s="8"/>
    </row>
    <row r="100" spans="1:41" x14ac:dyDescent="0.25">
      <c r="A100" s="9"/>
      <c r="B100" s="9"/>
      <c r="C100" s="9"/>
      <c r="D100" s="10"/>
      <c r="E100" s="32"/>
      <c r="F100" s="12"/>
      <c r="G100" s="12"/>
      <c r="H100" s="12"/>
      <c r="I100" s="32"/>
      <c r="J100" s="9"/>
      <c r="K100" s="9"/>
      <c r="L100" s="32"/>
      <c r="M100" s="9"/>
      <c r="N100" s="9"/>
      <c r="O100" s="9"/>
      <c r="P100" s="9"/>
      <c r="Q100" s="37"/>
      <c r="R100" s="11"/>
      <c r="S100" s="11"/>
      <c r="T100" s="11"/>
      <c r="U100" s="37"/>
      <c r="V100" s="9"/>
      <c r="W100" s="21"/>
      <c r="X100" s="9"/>
      <c r="Y100" s="12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O100" s="8"/>
    </row>
    <row r="101" spans="1:41" x14ac:dyDescent="0.25">
      <c r="A101" s="9"/>
      <c r="B101" s="9"/>
      <c r="C101" s="9"/>
      <c r="D101" s="10"/>
      <c r="E101" s="32"/>
      <c r="F101" s="12"/>
      <c r="G101" s="12"/>
      <c r="H101" s="12"/>
      <c r="I101" s="32"/>
      <c r="J101" s="9"/>
      <c r="K101" s="9"/>
      <c r="L101" s="32"/>
      <c r="M101" s="9"/>
      <c r="N101" s="9"/>
      <c r="O101" s="9"/>
      <c r="P101" s="9"/>
      <c r="Q101" s="37"/>
      <c r="R101" s="11"/>
      <c r="S101" s="11"/>
      <c r="T101" s="11"/>
      <c r="U101" s="37"/>
      <c r="V101" s="9"/>
      <c r="W101" s="21"/>
      <c r="X101" s="9"/>
      <c r="Y101" s="12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O101" s="8"/>
    </row>
    <row r="102" spans="1:41" x14ac:dyDescent="0.25">
      <c r="A102" s="9"/>
      <c r="B102" s="9"/>
      <c r="C102" s="9"/>
      <c r="D102" s="10"/>
      <c r="E102" s="32"/>
      <c r="F102" s="12"/>
      <c r="G102" s="12"/>
      <c r="H102" s="12"/>
      <c r="I102" s="32"/>
      <c r="J102" s="9"/>
      <c r="K102" s="9"/>
      <c r="L102" s="32"/>
      <c r="M102" s="9"/>
      <c r="N102" s="9"/>
      <c r="O102" s="9"/>
      <c r="P102" s="9"/>
      <c r="Q102" s="37"/>
      <c r="R102" s="11"/>
      <c r="S102" s="11"/>
      <c r="T102" s="11"/>
      <c r="U102" s="37"/>
      <c r="V102" s="9"/>
      <c r="W102" s="21"/>
      <c r="X102" s="9"/>
      <c r="Y102" s="12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O102" s="8"/>
    </row>
    <row r="103" spans="1:41" x14ac:dyDescent="0.25">
      <c r="A103" s="9"/>
      <c r="B103" s="9"/>
      <c r="C103" s="9"/>
      <c r="D103" s="10"/>
      <c r="E103" s="32"/>
      <c r="F103" s="12"/>
      <c r="G103" s="12"/>
      <c r="H103" s="12"/>
      <c r="I103" s="32"/>
      <c r="J103" s="9"/>
      <c r="K103" s="9"/>
      <c r="L103" s="32"/>
      <c r="M103" s="9"/>
      <c r="N103" s="9"/>
      <c r="O103" s="9"/>
      <c r="P103" s="9"/>
      <c r="Q103" s="37"/>
      <c r="R103" s="11"/>
      <c r="S103" s="11"/>
      <c r="T103" s="11"/>
      <c r="U103" s="37"/>
      <c r="V103" s="9"/>
      <c r="W103" s="21"/>
      <c r="X103" s="9"/>
      <c r="Y103" s="12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O103" s="8"/>
    </row>
    <row r="104" spans="1:41" x14ac:dyDescent="0.25">
      <c r="A104" s="9"/>
      <c r="B104" s="9"/>
      <c r="C104" s="9"/>
      <c r="D104" s="10"/>
      <c r="E104" s="32"/>
      <c r="F104" s="12"/>
      <c r="G104" s="12"/>
      <c r="H104" s="12"/>
      <c r="I104" s="32"/>
      <c r="J104" s="9"/>
      <c r="K104" s="9"/>
      <c r="L104" s="32"/>
      <c r="M104" s="9"/>
      <c r="N104" s="9"/>
      <c r="O104" s="9"/>
      <c r="P104" s="9"/>
      <c r="Q104" s="37"/>
      <c r="R104" s="11"/>
      <c r="S104" s="11"/>
      <c r="T104" s="11"/>
      <c r="U104" s="37"/>
      <c r="V104" s="9"/>
      <c r="W104" s="21"/>
      <c r="X104" s="9"/>
      <c r="Y104" s="12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O104" s="8"/>
    </row>
    <row r="105" spans="1:41" x14ac:dyDescent="0.25">
      <c r="A105" s="9"/>
      <c r="B105" s="9"/>
      <c r="C105" s="9"/>
      <c r="D105" s="10"/>
      <c r="E105" s="32"/>
      <c r="F105" s="12"/>
      <c r="G105" s="12"/>
      <c r="H105" s="12"/>
      <c r="I105" s="32"/>
      <c r="J105" s="9"/>
      <c r="K105" s="9"/>
      <c r="L105" s="32"/>
      <c r="M105" s="9"/>
      <c r="N105" s="9"/>
      <c r="O105" s="9"/>
      <c r="P105" s="9"/>
      <c r="Q105" s="37"/>
      <c r="R105" s="11"/>
      <c r="S105" s="11"/>
      <c r="T105" s="11"/>
      <c r="U105" s="37"/>
      <c r="V105" s="9"/>
      <c r="W105" s="21"/>
      <c r="X105" s="9"/>
      <c r="Y105" s="12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O105" s="8"/>
    </row>
    <row r="106" spans="1:41" x14ac:dyDescent="0.25">
      <c r="A106" s="9"/>
      <c r="B106" s="9"/>
      <c r="C106" s="9"/>
      <c r="D106" s="10"/>
      <c r="E106" s="32"/>
      <c r="F106" s="12"/>
      <c r="G106" s="12"/>
      <c r="H106" s="12"/>
      <c r="I106" s="32"/>
      <c r="J106" s="9"/>
      <c r="K106" s="9"/>
      <c r="L106" s="32"/>
      <c r="M106" s="9"/>
      <c r="N106" s="9"/>
      <c r="O106" s="9"/>
      <c r="P106" s="9"/>
      <c r="Q106" s="37"/>
      <c r="R106" s="11"/>
      <c r="S106" s="11"/>
      <c r="T106" s="11"/>
      <c r="U106" s="37"/>
      <c r="V106" s="9"/>
      <c r="W106" s="21"/>
      <c r="X106" s="9"/>
      <c r="Y106" s="12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O106" s="8"/>
    </row>
    <row r="107" spans="1:41" x14ac:dyDescent="0.25">
      <c r="A107" s="9"/>
      <c r="B107" s="9"/>
      <c r="C107" s="9"/>
      <c r="D107" s="10"/>
      <c r="E107" s="32"/>
      <c r="F107" s="12"/>
      <c r="G107" s="12"/>
      <c r="H107" s="12"/>
      <c r="I107" s="32"/>
      <c r="J107" s="9"/>
      <c r="K107" s="9"/>
      <c r="L107" s="32"/>
      <c r="M107" s="9"/>
      <c r="N107" s="9"/>
      <c r="O107" s="9"/>
      <c r="P107" s="9"/>
      <c r="Q107" s="37"/>
      <c r="R107" s="11"/>
      <c r="S107" s="11"/>
      <c r="T107" s="11"/>
      <c r="U107" s="37"/>
      <c r="V107" s="9"/>
      <c r="W107" s="21"/>
      <c r="X107" s="9"/>
      <c r="Y107" s="12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O107" s="8"/>
    </row>
    <row r="108" spans="1:41" x14ac:dyDescent="0.25">
      <c r="A108" s="9"/>
      <c r="B108" s="9"/>
      <c r="C108" s="9"/>
      <c r="D108" s="10"/>
      <c r="E108" s="32"/>
      <c r="F108" s="12"/>
      <c r="G108" s="12"/>
      <c r="H108" s="12"/>
      <c r="I108" s="32"/>
      <c r="J108" s="9"/>
      <c r="K108" s="9"/>
      <c r="L108" s="32"/>
      <c r="M108" s="9"/>
      <c r="N108" s="9"/>
      <c r="O108" s="9"/>
      <c r="P108" s="9"/>
      <c r="Q108" s="37"/>
      <c r="R108" s="11"/>
      <c r="S108" s="11"/>
      <c r="T108" s="11"/>
      <c r="U108" s="37"/>
      <c r="V108" s="9"/>
      <c r="W108" s="21"/>
      <c r="X108" s="9"/>
      <c r="Y108" s="12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O108" s="8"/>
    </row>
    <row r="109" spans="1:41" x14ac:dyDescent="0.25">
      <c r="A109" s="9"/>
      <c r="B109" s="9"/>
      <c r="C109" s="9"/>
      <c r="D109" s="10"/>
      <c r="E109" s="32"/>
      <c r="F109" s="12"/>
      <c r="G109" s="12"/>
      <c r="H109" s="12"/>
      <c r="I109" s="32"/>
      <c r="J109" s="9"/>
      <c r="K109" s="9"/>
      <c r="L109" s="32"/>
      <c r="M109" s="9"/>
      <c r="N109" s="9"/>
      <c r="O109" s="9"/>
      <c r="P109" s="9"/>
      <c r="Q109" s="37"/>
      <c r="R109" s="11"/>
      <c r="S109" s="11"/>
      <c r="T109" s="11"/>
      <c r="U109" s="37"/>
      <c r="V109" s="9"/>
      <c r="W109" s="21"/>
      <c r="X109" s="9"/>
      <c r="Y109" s="12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O109" s="8"/>
    </row>
    <row r="110" spans="1:41" x14ac:dyDescent="0.25">
      <c r="A110" s="9"/>
      <c r="B110" s="9"/>
      <c r="C110" s="9"/>
      <c r="D110" s="10"/>
      <c r="E110" s="32"/>
      <c r="F110" s="12"/>
      <c r="G110" s="12"/>
      <c r="H110" s="12"/>
      <c r="I110" s="32"/>
      <c r="J110" s="9"/>
      <c r="K110" s="9"/>
      <c r="L110" s="32"/>
      <c r="M110" s="9"/>
      <c r="N110" s="9"/>
      <c r="O110" s="9"/>
      <c r="P110" s="9"/>
      <c r="Q110" s="37"/>
      <c r="R110" s="11"/>
      <c r="S110" s="11"/>
      <c r="T110" s="11"/>
      <c r="U110" s="37"/>
      <c r="V110" s="9"/>
      <c r="W110" s="21"/>
      <c r="X110" s="9"/>
      <c r="Y110" s="12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O110" s="8"/>
    </row>
    <row r="111" spans="1:41" x14ac:dyDescent="0.25">
      <c r="A111" s="9"/>
      <c r="B111" s="9"/>
      <c r="C111" s="9"/>
      <c r="D111" s="10"/>
      <c r="E111" s="32"/>
      <c r="F111" s="12"/>
      <c r="G111" s="12"/>
      <c r="H111" s="12"/>
      <c r="I111" s="32"/>
      <c r="J111" s="9"/>
      <c r="K111" s="9"/>
      <c r="L111" s="32"/>
      <c r="M111" s="9"/>
      <c r="N111" s="9"/>
      <c r="O111" s="9"/>
      <c r="P111" s="9"/>
      <c r="Q111" s="37"/>
      <c r="R111" s="11"/>
      <c r="S111" s="11"/>
      <c r="T111" s="11"/>
      <c r="U111" s="37"/>
      <c r="V111" s="9"/>
      <c r="W111" s="21"/>
      <c r="X111" s="9"/>
      <c r="Y111" s="12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O111" s="8"/>
    </row>
    <row r="112" spans="1:41" x14ac:dyDescent="0.25">
      <c r="A112" s="9"/>
      <c r="B112" s="9"/>
      <c r="C112" s="9"/>
      <c r="D112" s="10"/>
      <c r="E112" s="32"/>
      <c r="F112" s="12"/>
      <c r="G112" s="12"/>
      <c r="H112" s="12"/>
      <c r="I112" s="32"/>
      <c r="J112" s="9"/>
      <c r="K112" s="9"/>
      <c r="L112" s="32"/>
      <c r="M112" s="9"/>
      <c r="N112" s="9"/>
      <c r="O112" s="9"/>
      <c r="P112" s="9"/>
      <c r="Q112" s="37"/>
      <c r="R112" s="11"/>
      <c r="S112" s="11"/>
      <c r="T112" s="11"/>
      <c r="U112" s="37"/>
      <c r="V112" s="9"/>
      <c r="W112" s="21"/>
      <c r="X112" s="9"/>
      <c r="Y112" s="12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O112" s="8"/>
    </row>
    <row r="113" spans="1:41" x14ac:dyDescent="0.25">
      <c r="A113" s="9"/>
      <c r="B113" s="9"/>
      <c r="C113" s="9"/>
      <c r="D113" s="10"/>
      <c r="E113" s="32"/>
      <c r="F113" s="12"/>
      <c r="G113" s="12"/>
      <c r="H113" s="12"/>
      <c r="I113" s="32"/>
      <c r="J113" s="9"/>
      <c r="K113" s="9"/>
      <c r="L113" s="32"/>
      <c r="M113" s="9"/>
      <c r="N113" s="9"/>
      <c r="O113" s="9"/>
      <c r="P113" s="9"/>
      <c r="Q113" s="37"/>
      <c r="R113" s="11"/>
      <c r="S113" s="11"/>
      <c r="T113" s="11"/>
      <c r="U113" s="37"/>
      <c r="V113" s="9"/>
      <c r="W113" s="21"/>
      <c r="X113" s="9"/>
      <c r="Y113" s="12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O113" s="8"/>
    </row>
    <row r="114" spans="1:41" x14ac:dyDescent="0.25">
      <c r="A114" s="9"/>
      <c r="B114" s="9"/>
      <c r="C114" s="9"/>
      <c r="D114" s="10"/>
      <c r="E114" s="32"/>
      <c r="F114" s="12"/>
      <c r="G114" s="12"/>
      <c r="H114" s="12"/>
      <c r="I114" s="32"/>
      <c r="J114" s="9"/>
      <c r="K114" s="9"/>
      <c r="L114" s="32"/>
      <c r="M114" s="9"/>
      <c r="N114" s="9"/>
      <c r="O114" s="9"/>
      <c r="P114" s="9"/>
      <c r="Q114" s="37"/>
      <c r="R114" s="11"/>
      <c r="S114" s="11"/>
      <c r="T114" s="11"/>
      <c r="U114" s="37"/>
      <c r="V114" s="9"/>
      <c r="W114" s="21"/>
      <c r="X114" s="9"/>
      <c r="Y114" s="12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O114" s="8"/>
    </row>
    <row r="115" spans="1:41" x14ac:dyDescent="0.25">
      <c r="A115" s="9"/>
      <c r="B115" s="9"/>
      <c r="C115" s="9"/>
      <c r="D115" s="10"/>
      <c r="E115" s="32"/>
      <c r="F115" s="12"/>
      <c r="G115" s="12"/>
      <c r="H115" s="12"/>
      <c r="I115" s="32"/>
      <c r="J115" s="9"/>
      <c r="K115" s="9"/>
      <c r="L115" s="32"/>
      <c r="M115" s="9"/>
      <c r="N115" s="9"/>
      <c r="O115" s="9"/>
      <c r="P115" s="9"/>
      <c r="Q115" s="37"/>
      <c r="R115" s="11"/>
      <c r="S115" s="11"/>
      <c r="T115" s="11"/>
      <c r="U115" s="37"/>
      <c r="V115" s="9"/>
      <c r="W115" s="21"/>
      <c r="X115" s="9"/>
      <c r="Y115" s="12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O115" s="8"/>
    </row>
    <row r="116" spans="1:41" x14ac:dyDescent="0.25">
      <c r="A116" s="9"/>
      <c r="B116" s="9"/>
      <c r="C116" s="9"/>
      <c r="D116" s="10"/>
      <c r="E116" s="32"/>
      <c r="F116" s="12"/>
      <c r="G116" s="12"/>
      <c r="H116" s="12"/>
      <c r="I116" s="32"/>
      <c r="J116" s="9"/>
      <c r="K116" s="9"/>
      <c r="L116" s="32"/>
      <c r="M116" s="9"/>
      <c r="N116" s="9"/>
      <c r="O116" s="9"/>
      <c r="P116" s="9"/>
      <c r="Q116" s="37"/>
      <c r="R116" s="11"/>
      <c r="S116" s="11"/>
      <c r="T116" s="11"/>
      <c r="U116" s="37"/>
      <c r="V116" s="9"/>
      <c r="W116" s="21"/>
      <c r="X116" s="9"/>
      <c r="Y116" s="12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O116" s="8"/>
    </row>
    <row r="117" spans="1:41" x14ac:dyDescent="0.25">
      <c r="A117" s="9"/>
      <c r="B117" s="9"/>
      <c r="C117" s="9"/>
      <c r="D117" s="10"/>
      <c r="E117" s="32"/>
      <c r="F117" s="12"/>
      <c r="G117" s="12"/>
      <c r="H117" s="12"/>
      <c r="I117" s="32"/>
      <c r="J117" s="9"/>
      <c r="K117" s="9"/>
      <c r="L117" s="32"/>
      <c r="M117" s="9"/>
      <c r="N117" s="9"/>
      <c r="O117" s="9"/>
      <c r="P117" s="9"/>
      <c r="Q117" s="37"/>
      <c r="R117" s="11"/>
      <c r="S117" s="11"/>
      <c r="T117" s="11"/>
      <c r="U117" s="37"/>
      <c r="V117" s="9"/>
      <c r="W117" s="21"/>
      <c r="X117" s="9"/>
      <c r="Y117" s="12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O117" s="8"/>
    </row>
    <row r="118" spans="1:41" x14ac:dyDescent="0.25">
      <c r="A118" s="9"/>
      <c r="B118" s="9"/>
      <c r="C118" s="9"/>
      <c r="D118" s="10"/>
      <c r="E118" s="32"/>
      <c r="F118" s="12"/>
      <c r="G118" s="12"/>
      <c r="H118" s="12"/>
      <c r="I118" s="32"/>
      <c r="J118" s="9"/>
      <c r="K118" s="9"/>
      <c r="L118" s="32"/>
      <c r="M118" s="9"/>
      <c r="N118" s="9"/>
      <c r="O118" s="9"/>
      <c r="P118" s="9"/>
      <c r="Q118" s="37"/>
      <c r="R118" s="11"/>
      <c r="S118" s="11"/>
      <c r="T118" s="11"/>
      <c r="U118" s="37"/>
      <c r="V118" s="9"/>
      <c r="W118" s="21"/>
      <c r="X118" s="9"/>
      <c r="Y118" s="12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O118" s="8"/>
    </row>
    <row r="119" spans="1:41" x14ac:dyDescent="0.25">
      <c r="A119" s="9"/>
      <c r="B119" s="9"/>
      <c r="C119" s="9"/>
      <c r="D119" s="10"/>
      <c r="E119" s="32"/>
      <c r="F119" s="12"/>
      <c r="G119" s="12"/>
      <c r="H119" s="12"/>
      <c r="I119" s="32"/>
      <c r="J119" s="9"/>
      <c r="K119" s="9"/>
      <c r="L119" s="32"/>
      <c r="M119" s="9"/>
      <c r="N119" s="9"/>
      <c r="O119" s="9"/>
      <c r="P119" s="9"/>
      <c r="Q119" s="37"/>
      <c r="R119" s="11"/>
      <c r="S119" s="11"/>
      <c r="T119" s="11"/>
      <c r="U119" s="37"/>
      <c r="V119" s="9"/>
      <c r="W119" s="21"/>
      <c r="X119" s="9"/>
      <c r="Y119" s="12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O119" s="8"/>
    </row>
    <row r="120" spans="1:41" x14ac:dyDescent="0.25">
      <c r="A120" s="9"/>
      <c r="B120" s="9"/>
      <c r="C120" s="9"/>
      <c r="D120" s="10"/>
      <c r="E120" s="32"/>
      <c r="F120" s="12"/>
      <c r="G120" s="12"/>
      <c r="H120" s="12"/>
      <c r="I120" s="32"/>
      <c r="J120" s="9"/>
      <c r="K120" s="9"/>
      <c r="L120" s="32"/>
      <c r="M120" s="9"/>
      <c r="N120" s="9"/>
      <c r="O120" s="9"/>
      <c r="P120" s="9"/>
      <c r="Q120" s="37"/>
      <c r="R120" s="11"/>
      <c r="S120" s="11"/>
      <c r="T120" s="11"/>
      <c r="U120" s="37"/>
      <c r="V120" s="9"/>
      <c r="W120" s="21"/>
      <c r="X120" s="9"/>
      <c r="Y120" s="12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O120" s="8"/>
    </row>
    <row r="121" spans="1:41" x14ac:dyDescent="0.25">
      <c r="A121" s="9"/>
      <c r="B121" s="9"/>
      <c r="C121" s="9"/>
      <c r="D121" s="10"/>
      <c r="E121" s="32"/>
      <c r="F121" s="12"/>
      <c r="G121" s="12"/>
      <c r="H121" s="12"/>
      <c r="I121" s="32"/>
      <c r="J121" s="9"/>
      <c r="K121" s="9"/>
      <c r="L121" s="32"/>
      <c r="M121" s="9"/>
      <c r="N121" s="9"/>
      <c r="O121" s="9"/>
      <c r="P121" s="9"/>
      <c r="Q121" s="37"/>
      <c r="R121" s="11"/>
      <c r="S121" s="11"/>
      <c r="T121" s="11"/>
      <c r="U121" s="37"/>
      <c r="V121" s="9"/>
      <c r="W121" s="21"/>
      <c r="X121" s="9"/>
      <c r="Y121" s="12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O121" s="8"/>
    </row>
    <row r="122" spans="1:41" x14ac:dyDescent="0.25">
      <c r="A122" s="9"/>
      <c r="B122" s="9"/>
      <c r="C122" s="9"/>
      <c r="D122" s="10"/>
      <c r="E122" s="32"/>
      <c r="F122" s="12"/>
      <c r="G122" s="12"/>
      <c r="H122" s="12"/>
      <c r="I122" s="32"/>
      <c r="J122" s="9"/>
      <c r="K122" s="9"/>
      <c r="L122" s="32"/>
      <c r="M122" s="9"/>
      <c r="N122" s="9"/>
      <c r="O122" s="9"/>
      <c r="P122" s="9"/>
      <c r="Q122" s="37"/>
      <c r="R122" s="11"/>
      <c r="S122" s="11"/>
      <c r="T122" s="11"/>
      <c r="U122" s="37"/>
      <c r="V122" s="9"/>
      <c r="W122" s="21"/>
      <c r="X122" s="9"/>
      <c r="Y122" s="12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O122" s="8"/>
    </row>
    <row r="123" spans="1:41" x14ac:dyDescent="0.25">
      <c r="A123" s="9"/>
      <c r="B123" s="9"/>
      <c r="C123" s="9"/>
      <c r="D123" s="10"/>
      <c r="E123" s="32"/>
      <c r="F123" s="12"/>
      <c r="G123" s="12"/>
      <c r="H123" s="12"/>
      <c r="I123" s="32"/>
      <c r="J123" s="9"/>
      <c r="K123" s="9"/>
      <c r="L123" s="32"/>
      <c r="M123" s="9"/>
      <c r="N123" s="9"/>
      <c r="O123" s="9"/>
      <c r="P123" s="9"/>
      <c r="Q123" s="37"/>
      <c r="R123" s="11"/>
      <c r="S123" s="11"/>
      <c r="T123" s="11"/>
      <c r="U123" s="37"/>
      <c r="V123" s="9"/>
      <c r="W123" s="21"/>
      <c r="X123" s="9"/>
      <c r="Y123" s="12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O123" s="8"/>
    </row>
    <row r="124" spans="1:41" x14ac:dyDescent="0.25">
      <c r="A124" s="9"/>
      <c r="B124" s="9"/>
      <c r="C124" s="9"/>
      <c r="D124" s="10"/>
      <c r="E124" s="32"/>
      <c r="F124" s="12"/>
      <c r="G124" s="12"/>
      <c r="H124" s="12"/>
      <c r="I124" s="32"/>
      <c r="J124" s="9"/>
      <c r="K124" s="9"/>
      <c r="L124" s="32"/>
      <c r="M124" s="9"/>
      <c r="N124" s="9"/>
      <c r="O124" s="9"/>
      <c r="P124" s="9"/>
      <c r="Q124" s="37"/>
      <c r="R124" s="11"/>
      <c r="S124" s="11"/>
      <c r="T124" s="11"/>
      <c r="U124" s="37"/>
      <c r="V124" s="9"/>
      <c r="W124" s="21"/>
      <c r="X124" s="9"/>
      <c r="Y124" s="12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O124" s="8"/>
    </row>
    <row r="125" spans="1:41" x14ac:dyDescent="0.25">
      <c r="A125" s="9"/>
      <c r="B125" s="9"/>
      <c r="C125" s="9"/>
      <c r="D125" s="10"/>
      <c r="E125" s="32"/>
      <c r="F125" s="12"/>
      <c r="G125" s="12"/>
      <c r="H125" s="12"/>
      <c r="I125" s="32"/>
      <c r="J125" s="9"/>
      <c r="K125" s="9"/>
      <c r="L125" s="32"/>
      <c r="M125" s="9"/>
      <c r="N125" s="9"/>
      <c r="O125" s="9"/>
      <c r="P125" s="9"/>
      <c r="Q125" s="37"/>
      <c r="R125" s="11"/>
      <c r="S125" s="11"/>
      <c r="T125" s="11"/>
      <c r="U125" s="37"/>
      <c r="V125" s="9"/>
      <c r="W125" s="21"/>
      <c r="X125" s="9"/>
      <c r="Y125" s="12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O125" s="8"/>
    </row>
    <row r="126" spans="1:41" x14ac:dyDescent="0.25">
      <c r="A126" s="9"/>
      <c r="B126" s="9"/>
      <c r="C126" s="9"/>
      <c r="D126" s="10"/>
      <c r="E126" s="32"/>
      <c r="F126" s="12"/>
      <c r="G126" s="12"/>
      <c r="H126" s="12"/>
      <c r="I126" s="32"/>
      <c r="J126" s="9"/>
      <c r="K126" s="9"/>
      <c r="L126" s="32"/>
      <c r="M126" s="9"/>
      <c r="N126" s="9"/>
      <c r="O126" s="9"/>
      <c r="P126" s="9"/>
      <c r="Q126" s="37"/>
      <c r="R126" s="11"/>
      <c r="S126" s="11"/>
      <c r="T126" s="11"/>
      <c r="U126" s="37"/>
      <c r="V126" s="9"/>
      <c r="W126" s="21"/>
      <c r="X126" s="9"/>
      <c r="Y126" s="12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O126" s="8"/>
    </row>
    <row r="127" spans="1:41" x14ac:dyDescent="0.25">
      <c r="A127" s="9"/>
      <c r="B127" s="9"/>
      <c r="C127" s="9"/>
      <c r="D127" s="10"/>
      <c r="E127" s="32"/>
      <c r="F127" s="12"/>
      <c r="G127" s="12"/>
      <c r="H127" s="12"/>
      <c r="I127" s="32"/>
      <c r="J127" s="9"/>
      <c r="K127" s="9"/>
      <c r="L127" s="32"/>
      <c r="M127" s="9"/>
      <c r="N127" s="9"/>
      <c r="O127" s="9"/>
      <c r="P127" s="9"/>
      <c r="Q127" s="37"/>
      <c r="R127" s="11"/>
      <c r="S127" s="11"/>
      <c r="T127" s="11"/>
      <c r="U127" s="37"/>
      <c r="V127" s="9"/>
      <c r="W127" s="21"/>
      <c r="X127" s="9"/>
      <c r="Y127" s="12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O127" s="8"/>
    </row>
    <row r="128" spans="1:41" x14ac:dyDescent="0.25">
      <c r="A128" s="9"/>
      <c r="B128" s="9"/>
      <c r="C128" s="9"/>
      <c r="D128" s="10"/>
      <c r="E128" s="32"/>
      <c r="F128" s="12"/>
      <c r="G128" s="12"/>
      <c r="H128" s="12"/>
      <c r="I128" s="32"/>
      <c r="J128" s="9"/>
      <c r="K128" s="9"/>
      <c r="L128" s="32"/>
      <c r="M128" s="9"/>
      <c r="N128" s="9"/>
      <c r="O128" s="9"/>
      <c r="P128" s="9"/>
      <c r="Q128" s="37"/>
      <c r="R128" s="11"/>
      <c r="S128" s="11"/>
      <c r="T128" s="11"/>
      <c r="U128" s="37"/>
      <c r="V128" s="9"/>
      <c r="W128" s="21"/>
      <c r="X128" s="9"/>
      <c r="Y128" s="12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O128" s="8"/>
    </row>
    <row r="129" spans="1:41" x14ac:dyDescent="0.25">
      <c r="A129" s="9"/>
      <c r="B129" s="9"/>
      <c r="C129" s="9"/>
      <c r="D129" s="10"/>
      <c r="E129" s="32"/>
      <c r="F129" s="12"/>
      <c r="G129" s="12"/>
      <c r="H129" s="12"/>
      <c r="I129" s="32"/>
      <c r="J129" s="9"/>
      <c r="K129" s="9"/>
      <c r="L129" s="32"/>
      <c r="M129" s="9"/>
      <c r="N129" s="9"/>
      <c r="O129" s="9"/>
      <c r="P129" s="9"/>
      <c r="Q129" s="37"/>
      <c r="R129" s="11"/>
      <c r="S129" s="11"/>
      <c r="T129" s="11"/>
      <c r="U129" s="37"/>
      <c r="V129" s="9"/>
      <c r="W129" s="21"/>
      <c r="X129" s="9"/>
      <c r="Y129" s="12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O129" s="8"/>
    </row>
    <row r="130" spans="1:41" x14ac:dyDescent="0.25">
      <c r="A130" s="9"/>
      <c r="B130" s="9"/>
      <c r="C130" s="9"/>
      <c r="D130" s="10"/>
      <c r="E130" s="32"/>
      <c r="F130" s="12"/>
      <c r="G130" s="12"/>
      <c r="H130" s="12"/>
      <c r="I130" s="32"/>
      <c r="J130" s="9"/>
      <c r="K130" s="9"/>
      <c r="L130" s="32"/>
      <c r="M130" s="9"/>
      <c r="N130" s="9"/>
      <c r="O130" s="9"/>
      <c r="P130" s="9"/>
      <c r="Q130" s="37"/>
      <c r="R130" s="11"/>
      <c r="S130" s="11"/>
      <c r="T130" s="11"/>
      <c r="U130" s="37"/>
      <c r="V130" s="9"/>
      <c r="W130" s="21"/>
      <c r="X130" s="9"/>
      <c r="Y130" s="12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O130" s="8"/>
    </row>
    <row r="131" spans="1:41" x14ac:dyDescent="0.25">
      <c r="A131" s="9"/>
      <c r="B131" s="9"/>
      <c r="C131" s="9"/>
      <c r="D131" s="10"/>
      <c r="E131" s="32"/>
      <c r="F131" s="12"/>
      <c r="G131" s="12"/>
      <c r="H131" s="12"/>
      <c r="I131" s="32"/>
      <c r="J131" s="9"/>
      <c r="K131" s="9"/>
      <c r="L131" s="32"/>
      <c r="M131" s="9"/>
      <c r="N131" s="9"/>
      <c r="O131" s="9"/>
      <c r="P131" s="9"/>
      <c r="Q131" s="37"/>
      <c r="R131" s="11"/>
      <c r="S131" s="11"/>
      <c r="T131" s="11"/>
      <c r="U131" s="37"/>
      <c r="V131" s="9"/>
      <c r="W131" s="21"/>
      <c r="X131" s="9"/>
      <c r="Y131" s="12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O131" s="8"/>
    </row>
    <row r="132" spans="1:41" x14ac:dyDescent="0.25">
      <c r="A132" s="9"/>
      <c r="B132" s="9"/>
      <c r="C132" s="9"/>
      <c r="D132" s="10"/>
      <c r="E132" s="32"/>
      <c r="F132" s="12"/>
      <c r="G132" s="12"/>
      <c r="H132" s="12"/>
      <c r="I132" s="32"/>
      <c r="J132" s="9"/>
      <c r="K132" s="9"/>
      <c r="L132" s="32"/>
      <c r="M132" s="9"/>
      <c r="N132" s="9"/>
      <c r="O132" s="9"/>
      <c r="P132" s="9"/>
      <c r="Q132" s="37"/>
      <c r="R132" s="11"/>
      <c r="S132" s="11"/>
      <c r="T132" s="11"/>
      <c r="U132" s="37"/>
      <c r="V132" s="9"/>
      <c r="W132" s="21"/>
      <c r="X132" s="9"/>
      <c r="Y132" s="12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O132" s="8"/>
    </row>
    <row r="133" spans="1:41" x14ac:dyDescent="0.25">
      <c r="A133" s="9"/>
      <c r="B133" s="9"/>
      <c r="C133" s="9"/>
      <c r="D133" s="10"/>
      <c r="E133" s="32"/>
      <c r="F133" s="12"/>
      <c r="G133" s="12"/>
      <c r="H133" s="12"/>
      <c r="I133" s="32"/>
      <c r="J133" s="9"/>
      <c r="K133" s="9"/>
      <c r="L133" s="32"/>
      <c r="M133" s="9"/>
      <c r="N133" s="9"/>
      <c r="O133" s="9"/>
      <c r="P133" s="9"/>
      <c r="Q133" s="37"/>
      <c r="R133" s="11"/>
      <c r="S133" s="11"/>
      <c r="T133" s="11"/>
      <c r="U133" s="37"/>
      <c r="V133" s="9"/>
      <c r="W133" s="21"/>
      <c r="X133" s="9"/>
      <c r="Y133" s="12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O133" s="8"/>
    </row>
    <row r="134" spans="1:41" x14ac:dyDescent="0.25">
      <c r="A134" s="9"/>
      <c r="B134" s="9"/>
      <c r="C134" s="9"/>
      <c r="D134" s="10"/>
      <c r="E134" s="32"/>
      <c r="F134" s="12"/>
      <c r="G134" s="12"/>
      <c r="H134" s="12"/>
      <c r="I134" s="32"/>
      <c r="J134" s="9"/>
      <c r="K134" s="9"/>
      <c r="L134" s="32"/>
      <c r="M134" s="9"/>
      <c r="N134" s="9"/>
      <c r="O134" s="9"/>
      <c r="P134" s="9"/>
      <c r="Q134" s="37"/>
      <c r="R134" s="11"/>
      <c r="S134" s="11"/>
      <c r="T134" s="11"/>
      <c r="U134" s="37"/>
      <c r="V134" s="9"/>
      <c r="W134" s="21"/>
      <c r="X134" s="9"/>
      <c r="Y134" s="12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O134" s="8"/>
    </row>
    <row r="135" spans="1:41" x14ac:dyDescent="0.25">
      <c r="A135" s="9"/>
      <c r="B135" s="9"/>
      <c r="C135" s="9"/>
      <c r="D135" s="10"/>
      <c r="E135" s="32"/>
      <c r="F135" s="12"/>
      <c r="G135" s="12"/>
      <c r="H135" s="12"/>
      <c r="I135" s="32"/>
      <c r="J135" s="9"/>
      <c r="K135" s="9"/>
      <c r="L135" s="32"/>
      <c r="M135" s="9"/>
      <c r="N135" s="9"/>
      <c r="O135" s="9"/>
      <c r="P135" s="9"/>
      <c r="Q135" s="37"/>
      <c r="R135" s="11"/>
      <c r="S135" s="11"/>
      <c r="T135" s="11"/>
      <c r="U135" s="37"/>
      <c r="V135" s="9"/>
      <c r="W135" s="21"/>
      <c r="X135" s="9"/>
      <c r="Y135" s="12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O135" s="8"/>
    </row>
    <row r="136" spans="1:41" x14ac:dyDescent="0.25">
      <c r="A136" s="9"/>
      <c r="B136" s="9"/>
      <c r="C136" s="9"/>
      <c r="D136" s="10"/>
      <c r="E136" s="32"/>
      <c r="F136" s="12"/>
      <c r="G136" s="12"/>
      <c r="H136" s="12"/>
      <c r="I136" s="32"/>
      <c r="J136" s="9"/>
      <c r="K136" s="9"/>
      <c r="L136" s="32"/>
      <c r="M136" s="9"/>
      <c r="N136" s="9"/>
      <c r="O136" s="9"/>
      <c r="P136" s="9"/>
      <c r="Q136" s="37"/>
      <c r="R136" s="11"/>
      <c r="S136" s="11"/>
      <c r="T136" s="11"/>
      <c r="U136" s="37"/>
      <c r="V136" s="9"/>
      <c r="W136" s="21"/>
      <c r="X136" s="9"/>
      <c r="Y136" s="12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O136" s="8"/>
    </row>
    <row r="137" spans="1:41" x14ac:dyDescent="0.25">
      <c r="A137" s="9"/>
      <c r="B137" s="9"/>
      <c r="C137" s="9"/>
      <c r="D137" s="10"/>
      <c r="E137" s="32"/>
      <c r="F137" s="12"/>
      <c r="G137" s="12"/>
      <c r="H137" s="12"/>
      <c r="I137" s="32"/>
      <c r="J137" s="9"/>
      <c r="K137" s="9"/>
      <c r="L137" s="32"/>
      <c r="M137" s="9"/>
      <c r="N137" s="9"/>
      <c r="O137" s="9"/>
      <c r="P137" s="9"/>
      <c r="Q137" s="37"/>
      <c r="R137" s="11"/>
      <c r="S137" s="11"/>
      <c r="T137" s="11"/>
      <c r="U137" s="37"/>
      <c r="V137" s="9"/>
      <c r="W137" s="21"/>
      <c r="X137" s="9"/>
      <c r="Y137" s="12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O137" s="8"/>
    </row>
    <row r="138" spans="1:41" x14ac:dyDescent="0.25">
      <c r="A138" s="9"/>
      <c r="B138" s="9"/>
      <c r="C138" s="9"/>
      <c r="D138" s="10"/>
      <c r="E138" s="32"/>
      <c r="F138" s="12"/>
      <c r="G138" s="12"/>
      <c r="H138" s="12"/>
      <c r="I138" s="32"/>
      <c r="J138" s="9"/>
      <c r="K138" s="9"/>
      <c r="L138" s="32"/>
      <c r="M138" s="9"/>
      <c r="N138" s="9"/>
      <c r="O138" s="9"/>
      <c r="P138" s="9"/>
      <c r="Q138" s="37"/>
      <c r="R138" s="11"/>
      <c r="S138" s="11"/>
      <c r="T138" s="11"/>
      <c r="U138" s="37"/>
      <c r="V138" s="9"/>
      <c r="W138" s="21"/>
      <c r="X138" s="9"/>
      <c r="Y138" s="12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O138" s="8"/>
    </row>
    <row r="139" spans="1:41" x14ac:dyDescent="0.25">
      <c r="A139" s="9"/>
      <c r="B139" s="9"/>
      <c r="C139" s="9"/>
      <c r="D139" s="10"/>
      <c r="E139" s="32"/>
      <c r="F139" s="12"/>
      <c r="G139" s="12"/>
      <c r="H139" s="12"/>
      <c r="I139" s="32"/>
      <c r="J139" s="9"/>
      <c r="K139" s="9"/>
      <c r="L139" s="32"/>
      <c r="M139" s="9"/>
      <c r="N139" s="9"/>
      <c r="O139" s="9"/>
      <c r="P139" s="9"/>
      <c r="Q139" s="37"/>
      <c r="R139" s="11"/>
      <c r="S139" s="11"/>
      <c r="T139" s="11"/>
      <c r="U139" s="37"/>
      <c r="V139" s="9"/>
      <c r="W139" s="21"/>
      <c r="X139" s="9"/>
      <c r="Y139" s="12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O139" s="8"/>
    </row>
    <row r="140" spans="1:41" x14ac:dyDescent="0.25">
      <c r="A140" s="9"/>
      <c r="B140" s="9"/>
      <c r="C140" s="9"/>
      <c r="D140" s="10"/>
      <c r="E140" s="32"/>
      <c r="F140" s="12"/>
      <c r="G140" s="12"/>
      <c r="H140" s="12"/>
      <c r="I140" s="32"/>
      <c r="J140" s="9"/>
      <c r="K140" s="9"/>
      <c r="L140" s="32"/>
      <c r="M140" s="9"/>
      <c r="N140" s="9"/>
      <c r="O140" s="9"/>
      <c r="P140" s="9"/>
      <c r="Q140" s="37"/>
      <c r="R140" s="11"/>
      <c r="S140" s="11"/>
      <c r="T140" s="11"/>
      <c r="U140" s="37"/>
      <c r="V140" s="9"/>
      <c r="W140" s="21"/>
      <c r="X140" s="9"/>
      <c r="Y140" s="12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O140" s="8"/>
    </row>
    <row r="141" spans="1:41" x14ac:dyDescent="0.25">
      <c r="A141" s="9"/>
      <c r="B141" s="9"/>
      <c r="C141" s="9"/>
      <c r="D141" s="10"/>
      <c r="E141" s="32"/>
      <c r="F141" s="12"/>
      <c r="G141" s="12"/>
      <c r="H141" s="12"/>
      <c r="I141" s="32"/>
      <c r="J141" s="9"/>
      <c r="K141" s="9"/>
      <c r="L141" s="32"/>
      <c r="M141" s="9"/>
      <c r="N141" s="9"/>
      <c r="O141" s="9"/>
      <c r="P141" s="9"/>
      <c r="Q141" s="37"/>
      <c r="R141" s="11"/>
      <c r="S141" s="11"/>
      <c r="T141" s="11"/>
      <c r="U141" s="37"/>
      <c r="V141" s="9"/>
      <c r="W141" s="21"/>
      <c r="X141" s="9"/>
      <c r="Y141" s="12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O141" s="8"/>
    </row>
    <row r="142" spans="1:41" x14ac:dyDescent="0.25">
      <c r="A142" s="9"/>
      <c r="B142" s="9"/>
      <c r="C142" s="9"/>
      <c r="D142" s="10"/>
      <c r="E142" s="32"/>
      <c r="F142" s="12"/>
      <c r="G142" s="12"/>
      <c r="H142" s="12"/>
      <c r="I142" s="32"/>
      <c r="J142" s="9"/>
      <c r="K142" s="9"/>
      <c r="L142" s="32"/>
      <c r="M142" s="9"/>
      <c r="N142" s="9"/>
      <c r="O142" s="9"/>
      <c r="P142" s="9"/>
      <c r="Q142" s="37"/>
      <c r="R142" s="11"/>
      <c r="S142" s="11"/>
      <c r="T142" s="11"/>
      <c r="U142" s="37"/>
      <c r="V142" s="9"/>
      <c r="W142" s="21"/>
      <c r="X142" s="9"/>
      <c r="Y142" s="12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O142" s="8"/>
    </row>
    <row r="143" spans="1:41" x14ac:dyDescent="0.25">
      <c r="A143" s="9"/>
      <c r="B143" s="9"/>
      <c r="C143" s="9"/>
      <c r="D143" s="10"/>
      <c r="E143" s="32"/>
      <c r="F143" s="12"/>
      <c r="G143" s="12"/>
      <c r="H143" s="12"/>
      <c r="I143" s="32"/>
      <c r="J143" s="9"/>
      <c r="K143" s="9"/>
      <c r="L143" s="32"/>
      <c r="M143" s="9"/>
      <c r="N143" s="9"/>
      <c r="O143" s="9"/>
      <c r="P143" s="9"/>
      <c r="Q143" s="37"/>
      <c r="R143" s="11"/>
      <c r="S143" s="11"/>
      <c r="T143" s="11"/>
      <c r="U143" s="37"/>
      <c r="V143" s="9"/>
      <c r="W143" s="21"/>
      <c r="X143" s="9"/>
      <c r="Y143" s="12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O143" s="8"/>
    </row>
    <row r="144" spans="1:41" x14ac:dyDescent="0.25">
      <c r="A144" s="9"/>
      <c r="B144" s="9"/>
      <c r="C144" s="9"/>
      <c r="D144" s="10"/>
      <c r="E144" s="32"/>
      <c r="F144" s="12"/>
      <c r="G144" s="12"/>
      <c r="H144" s="12"/>
      <c r="I144" s="32"/>
      <c r="J144" s="9"/>
      <c r="K144" s="9"/>
      <c r="L144" s="32"/>
      <c r="M144" s="9"/>
      <c r="N144" s="9"/>
      <c r="O144" s="9"/>
      <c r="P144" s="9"/>
      <c r="Q144" s="37"/>
      <c r="R144" s="11"/>
      <c r="S144" s="11"/>
      <c r="T144" s="11"/>
      <c r="U144" s="37"/>
      <c r="V144" s="9"/>
      <c r="W144" s="21"/>
      <c r="X144" s="9"/>
      <c r="Y144" s="12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O144" s="8"/>
    </row>
    <row r="145" spans="1:41" x14ac:dyDescent="0.25">
      <c r="A145" s="9"/>
      <c r="B145" s="9"/>
      <c r="C145" s="9"/>
      <c r="D145" s="10"/>
      <c r="E145" s="32"/>
      <c r="F145" s="12"/>
      <c r="G145" s="12"/>
      <c r="H145" s="12"/>
      <c r="I145" s="32"/>
      <c r="J145" s="9"/>
      <c r="K145" s="9"/>
      <c r="L145" s="32"/>
      <c r="M145" s="9"/>
      <c r="N145" s="9"/>
      <c r="O145" s="9"/>
      <c r="P145" s="9"/>
      <c r="Q145" s="37"/>
      <c r="R145" s="11"/>
      <c r="S145" s="11"/>
      <c r="T145" s="11"/>
      <c r="U145" s="37"/>
      <c r="V145" s="9"/>
      <c r="W145" s="21"/>
      <c r="X145" s="9"/>
      <c r="Y145" s="12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O145" s="8"/>
    </row>
    <row r="146" spans="1:41" x14ac:dyDescent="0.25">
      <c r="A146" s="9"/>
      <c r="B146" s="9"/>
      <c r="C146" s="9"/>
      <c r="D146" s="10"/>
      <c r="E146" s="32"/>
      <c r="F146" s="12"/>
      <c r="G146" s="12"/>
      <c r="H146" s="12"/>
      <c r="I146" s="32"/>
      <c r="J146" s="9"/>
      <c r="K146" s="9"/>
      <c r="L146" s="32"/>
      <c r="M146" s="9"/>
      <c r="N146" s="9"/>
      <c r="O146" s="9"/>
      <c r="P146" s="9"/>
      <c r="Q146" s="37"/>
      <c r="R146" s="11"/>
      <c r="S146" s="11"/>
      <c r="T146" s="11"/>
      <c r="U146" s="37"/>
      <c r="V146" s="9"/>
      <c r="W146" s="21"/>
      <c r="X146" s="9"/>
      <c r="Y146" s="12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O146" s="8"/>
    </row>
    <row r="147" spans="1:41" x14ac:dyDescent="0.25">
      <c r="A147" s="9"/>
      <c r="B147" s="9"/>
      <c r="C147" s="9"/>
      <c r="D147" s="10"/>
      <c r="E147" s="32"/>
      <c r="F147" s="12"/>
      <c r="G147" s="12"/>
      <c r="H147" s="12"/>
      <c r="I147" s="32"/>
      <c r="J147" s="9"/>
      <c r="K147" s="9"/>
      <c r="L147" s="32"/>
      <c r="M147" s="9"/>
      <c r="N147" s="9"/>
      <c r="O147" s="9"/>
      <c r="P147" s="9"/>
      <c r="Q147" s="37"/>
      <c r="R147" s="11"/>
      <c r="S147" s="11"/>
      <c r="T147" s="11"/>
      <c r="U147" s="37"/>
      <c r="V147" s="9"/>
      <c r="W147" s="21"/>
      <c r="X147" s="9"/>
      <c r="Y147" s="12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O147" s="8"/>
    </row>
    <row r="148" spans="1:41" x14ac:dyDescent="0.25">
      <c r="A148" s="9"/>
      <c r="B148" s="9"/>
      <c r="C148" s="9"/>
      <c r="D148" s="10"/>
      <c r="E148" s="32"/>
      <c r="F148" s="12"/>
      <c r="G148" s="12"/>
      <c r="H148" s="12"/>
      <c r="I148" s="32"/>
      <c r="J148" s="9"/>
      <c r="K148" s="9"/>
      <c r="L148" s="32"/>
      <c r="M148" s="9"/>
      <c r="N148" s="9"/>
      <c r="O148" s="9"/>
      <c r="P148" s="9"/>
      <c r="Q148" s="37"/>
      <c r="R148" s="11"/>
      <c r="S148" s="11"/>
      <c r="T148" s="11"/>
      <c r="U148" s="37"/>
      <c r="V148" s="9"/>
      <c r="W148" s="21"/>
      <c r="X148" s="9"/>
      <c r="Y148" s="12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O148" s="8"/>
    </row>
    <row r="149" spans="1:41" x14ac:dyDescent="0.25">
      <c r="A149" s="9"/>
      <c r="B149" s="9"/>
      <c r="C149" s="9"/>
      <c r="D149" s="10"/>
      <c r="E149" s="32"/>
      <c r="F149" s="12"/>
      <c r="G149" s="12"/>
      <c r="H149" s="12"/>
      <c r="I149" s="32"/>
      <c r="J149" s="9"/>
      <c r="K149" s="9"/>
      <c r="L149" s="32"/>
      <c r="M149" s="9"/>
      <c r="N149" s="9"/>
      <c r="O149" s="9"/>
      <c r="P149" s="9"/>
      <c r="Q149" s="37"/>
      <c r="R149" s="11"/>
      <c r="S149" s="11"/>
      <c r="T149" s="11"/>
      <c r="U149" s="37"/>
      <c r="V149" s="9"/>
      <c r="W149" s="21"/>
      <c r="X149" s="9"/>
      <c r="Y149" s="12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O149" s="8"/>
    </row>
    <row r="150" spans="1:41" x14ac:dyDescent="0.25">
      <c r="A150" s="9"/>
      <c r="B150" s="9"/>
      <c r="C150" s="9"/>
      <c r="D150" s="10"/>
      <c r="E150" s="32"/>
      <c r="F150" s="12"/>
      <c r="G150" s="12"/>
      <c r="H150" s="12"/>
      <c r="I150" s="32"/>
      <c r="J150" s="9"/>
      <c r="K150" s="9"/>
      <c r="L150" s="32"/>
      <c r="M150" s="9"/>
      <c r="N150" s="9"/>
      <c r="O150" s="9"/>
      <c r="P150" s="9"/>
      <c r="Q150" s="37"/>
      <c r="R150" s="11"/>
      <c r="S150" s="11"/>
      <c r="T150" s="11"/>
      <c r="U150" s="37"/>
      <c r="V150" s="9"/>
      <c r="W150" s="21"/>
      <c r="X150" s="9"/>
      <c r="Y150" s="12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O150" s="8"/>
    </row>
    <row r="151" spans="1:41" x14ac:dyDescent="0.25">
      <c r="A151" s="9"/>
      <c r="B151" s="9"/>
      <c r="C151" s="9"/>
      <c r="D151" s="10"/>
      <c r="E151" s="32"/>
      <c r="F151" s="12"/>
      <c r="G151" s="12"/>
      <c r="H151" s="12"/>
      <c r="I151" s="32"/>
      <c r="J151" s="9"/>
      <c r="K151" s="9"/>
      <c r="L151" s="32"/>
      <c r="M151" s="9"/>
      <c r="N151" s="9"/>
      <c r="O151" s="9"/>
      <c r="P151" s="9"/>
      <c r="Q151" s="37"/>
      <c r="R151" s="11"/>
      <c r="S151" s="11"/>
      <c r="T151" s="11"/>
      <c r="U151" s="37"/>
      <c r="V151" s="9"/>
      <c r="W151" s="21"/>
      <c r="X151" s="9"/>
      <c r="Y151" s="12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O151" s="8"/>
    </row>
    <row r="152" spans="1:41" x14ac:dyDescent="0.25">
      <c r="A152" s="9"/>
      <c r="B152" s="9"/>
      <c r="C152" s="9"/>
      <c r="D152" s="10"/>
      <c r="E152" s="32"/>
      <c r="F152" s="12"/>
      <c r="G152" s="12"/>
      <c r="H152" s="12"/>
      <c r="I152" s="32"/>
      <c r="J152" s="9"/>
      <c r="K152" s="9"/>
      <c r="L152" s="32"/>
      <c r="M152" s="9"/>
      <c r="N152" s="9"/>
      <c r="O152" s="9"/>
      <c r="P152" s="9"/>
      <c r="Q152" s="37"/>
      <c r="R152" s="11"/>
      <c r="S152" s="11"/>
      <c r="T152" s="11"/>
      <c r="U152" s="37"/>
      <c r="V152" s="9"/>
      <c r="W152" s="21"/>
      <c r="X152" s="9"/>
      <c r="Y152" s="12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O152" s="8"/>
    </row>
    <row r="153" spans="1:41" x14ac:dyDescent="0.25">
      <c r="A153" s="9"/>
      <c r="B153" s="9"/>
      <c r="C153" s="9"/>
      <c r="D153" s="10"/>
      <c r="E153" s="32"/>
      <c r="F153" s="12"/>
      <c r="G153" s="12"/>
      <c r="H153" s="12"/>
      <c r="I153" s="32"/>
      <c r="J153" s="9"/>
      <c r="K153" s="9"/>
      <c r="L153" s="32"/>
      <c r="M153" s="9"/>
      <c r="N153" s="9"/>
      <c r="O153" s="9"/>
      <c r="P153" s="9"/>
      <c r="Q153" s="37"/>
      <c r="R153" s="11"/>
      <c r="S153" s="11"/>
      <c r="T153" s="11"/>
      <c r="U153" s="37"/>
      <c r="V153" s="9"/>
      <c r="W153" s="21"/>
      <c r="X153" s="9"/>
      <c r="Y153" s="12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O153" s="8"/>
    </row>
    <row r="154" spans="1:41" x14ac:dyDescent="0.25">
      <c r="A154" s="9"/>
      <c r="B154" s="9"/>
      <c r="C154" s="9"/>
      <c r="D154" s="10"/>
      <c r="E154" s="32"/>
      <c r="F154" s="12"/>
      <c r="G154" s="12"/>
      <c r="H154" s="12"/>
      <c r="I154" s="32"/>
      <c r="J154" s="9"/>
      <c r="K154" s="9"/>
      <c r="L154" s="32"/>
      <c r="M154" s="9"/>
      <c r="N154" s="9"/>
      <c r="O154" s="9"/>
      <c r="P154" s="9"/>
      <c r="Q154" s="37"/>
      <c r="R154" s="11"/>
      <c r="S154" s="11"/>
      <c r="T154" s="11"/>
      <c r="U154" s="37"/>
      <c r="V154" s="9"/>
      <c r="W154" s="21"/>
      <c r="X154" s="9"/>
      <c r="Y154" s="12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O154" s="8"/>
    </row>
    <row r="155" spans="1:41" x14ac:dyDescent="0.25">
      <c r="A155" s="9"/>
      <c r="B155" s="9"/>
      <c r="C155" s="9"/>
      <c r="D155" s="10"/>
      <c r="E155" s="32"/>
      <c r="F155" s="12"/>
      <c r="G155" s="12"/>
      <c r="H155" s="12"/>
      <c r="I155" s="32"/>
      <c r="J155" s="9"/>
      <c r="K155" s="9"/>
      <c r="L155" s="32"/>
      <c r="M155" s="9"/>
      <c r="N155" s="9"/>
      <c r="O155" s="9"/>
      <c r="P155" s="9"/>
      <c r="Q155" s="37"/>
      <c r="R155" s="11"/>
      <c r="S155" s="11"/>
      <c r="T155" s="11"/>
      <c r="U155" s="37"/>
      <c r="V155" s="9"/>
      <c r="W155" s="21"/>
      <c r="X155" s="9"/>
      <c r="Y155" s="12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O155" s="8"/>
    </row>
    <row r="156" spans="1:41" x14ac:dyDescent="0.25">
      <c r="A156" s="9"/>
      <c r="B156" s="9"/>
      <c r="C156" s="9"/>
      <c r="D156" s="10"/>
      <c r="E156" s="32"/>
      <c r="F156" s="12"/>
      <c r="G156" s="12"/>
      <c r="H156" s="12"/>
      <c r="I156" s="32"/>
      <c r="J156" s="9"/>
      <c r="K156" s="9"/>
      <c r="L156" s="32"/>
      <c r="M156" s="9"/>
      <c r="N156" s="9"/>
      <c r="O156" s="9"/>
      <c r="P156" s="9"/>
      <c r="Q156" s="37"/>
      <c r="R156" s="11"/>
      <c r="S156" s="11"/>
      <c r="T156" s="11"/>
      <c r="U156" s="37"/>
      <c r="V156" s="9"/>
      <c r="W156" s="21"/>
      <c r="X156" s="9"/>
      <c r="Y156" s="12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O156" s="8"/>
    </row>
    <row r="157" spans="1:41" x14ac:dyDescent="0.25">
      <c r="A157" s="9"/>
      <c r="B157" s="9"/>
      <c r="C157" s="9"/>
      <c r="D157" s="10"/>
      <c r="E157" s="32"/>
      <c r="F157" s="12"/>
      <c r="G157" s="12"/>
      <c r="H157" s="12"/>
      <c r="I157" s="32"/>
      <c r="J157" s="9"/>
      <c r="K157" s="9"/>
      <c r="L157" s="32"/>
      <c r="M157" s="9"/>
      <c r="N157" s="9"/>
      <c r="O157" s="9"/>
      <c r="P157" s="9"/>
      <c r="Q157" s="37"/>
      <c r="R157" s="11"/>
      <c r="S157" s="11"/>
      <c r="T157" s="11"/>
      <c r="U157" s="37"/>
      <c r="V157" s="9"/>
      <c r="W157" s="21"/>
      <c r="X157" s="9"/>
      <c r="Y157" s="12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O157" s="8"/>
    </row>
    <row r="158" spans="1:41" x14ac:dyDescent="0.25">
      <c r="A158" s="9"/>
      <c r="B158" s="9"/>
      <c r="C158" s="9"/>
      <c r="D158" s="10"/>
      <c r="E158" s="32"/>
      <c r="F158" s="12"/>
      <c r="G158" s="12"/>
      <c r="H158" s="12"/>
      <c r="I158" s="32"/>
      <c r="J158" s="9"/>
      <c r="K158" s="9"/>
      <c r="L158" s="32"/>
      <c r="M158" s="9"/>
      <c r="N158" s="9"/>
      <c r="O158" s="9"/>
      <c r="P158" s="9"/>
      <c r="Q158" s="37"/>
      <c r="R158" s="11"/>
      <c r="S158" s="11"/>
      <c r="T158" s="11"/>
      <c r="U158" s="37"/>
      <c r="V158" s="9"/>
      <c r="W158" s="21"/>
      <c r="X158" s="9"/>
      <c r="Y158" s="12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O158" s="8"/>
    </row>
    <row r="159" spans="1:41" x14ac:dyDescent="0.25">
      <c r="A159" s="9"/>
      <c r="B159" s="9"/>
      <c r="C159" s="9"/>
      <c r="D159" s="10"/>
      <c r="E159" s="32"/>
      <c r="F159" s="12"/>
      <c r="G159" s="12"/>
      <c r="H159" s="12"/>
      <c r="I159" s="32"/>
      <c r="J159" s="9"/>
      <c r="K159" s="9"/>
      <c r="L159" s="32"/>
      <c r="M159" s="9"/>
      <c r="N159" s="9"/>
      <c r="O159" s="9"/>
      <c r="P159" s="9"/>
      <c r="Q159" s="37"/>
      <c r="R159" s="11"/>
      <c r="S159" s="11"/>
      <c r="T159" s="11"/>
      <c r="U159" s="37"/>
      <c r="V159" s="9"/>
      <c r="W159" s="21"/>
      <c r="X159" s="9"/>
      <c r="Y159" s="12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O159" s="8"/>
    </row>
    <row r="160" spans="1:41" x14ac:dyDescent="0.25">
      <c r="A160" s="9"/>
      <c r="B160" s="9"/>
      <c r="C160" s="9"/>
      <c r="D160" s="10"/>
      <c r="E160" s="32"/>
      <c r="F160" s="12"/>
      <c r="G160" s="12"/>
      <c r="H160" s="12"/>
      <c r="I160" s="32"/>
      <c r="J160" s="9"/>
      <c r="K160" s="9"/>
      <c r="L160" s="32"/>
      <c r="M160" s="9"/>
      <c r="N160" s="9"/>
      <c r="O160" s="9"/>
      <c r="P160" s="9"/>
      <c r="Q160" s="37"/>
      <c r="R160" s="11"/>
      <c r="S160" s="11"/>
      <c r="T160" s="11"/>
      <c r="U160" s="37"/>
      <c r="V160" s="9"/>
      <c r="W160" s="21"/>
      <c r="X160" s="9"/>
      <c r="Y160" s="12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O160" s="8"/>
    </row>
    <row r="161" spans="1:41" x14ac:dyDescent="0.25">
      <c r="A161" s="9"/>
      <c r="B161" s="9"/>
      <c r="C161" s="9"/>
      <c r="D161" s="10"/>
      <c r="E161" s="32"/>
      <c r="F161" s="12"/>
      <c r="G161" s="12"/>
      <c r="H161" s="12"/>
      <c r="I161" s="32"/>
      <c r="J161" s="9"/>
      <c r="K161" s="9"/>
      <c r="L161" s="32"/>
      <c r="M161" s="9"/>
      <c r="N161" s="9"/>
      <c r="O161" s="9"/>
      <c r="P161" s="9"/>
      <c r="Q161" s="37"/>
      <c r="R161" s="11"/>
      <c r="S161" s="11"/>
      <c r="T161" s="11"/>
      <c r="U161" s="37"/>
      <c r="V161" s="9"/>
      <c r="W161" s="21"/>
      <c r="X161" s="9"/>
      <c r="Y161" s="12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O161" s="8"/>
    </row>
    <row r="162" spans="1:41" x14ac:dyDescent="0.25">
      <c r="A162" s="9"/>
      <c r="B162" s="9"/>
      <c r="C162" s="9"/>
      <c r="D162" s="10"/>
      <c r="E162" s="32"/>
      <c r="F162" s="12"/>
      <c r="G162" s="12"/>
      <c r="H162" s="12"/>
      <c r="I162" s="32"/>
      <c r="J162" s="9"/>
      <c r="K162" s="9"/>
      <c r="L162" s="32"/>
      <c r="M162" s="9"/>
      <c r="N162" s="9"/>
      <c r="O162" s="9"/>
      <c r="P162" s="9"/>
      <c r="Q162" s="37"/>
      <c r="R162" s="11"/>
      <c r="S162" s="11"/>
      <c r="T162" s="11"/>
      <c r="U162" s="37"/>
      <c r="V162" s="9"/>
      <c r="W162" s="21"/>
      <c r="X162" s="9"/>
      <c r="Y162" s="12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O162" s="8"/>
    </row>
    <row r="163" spans="1:41" x14ac:dyDescent="0.25">
      <c r="A163" s="9"/>
      <c r="B163" s="9"/>
      <c r="C163" s="9"/>
      <c r="D163" s="10"/>
      <c r="E163" s="32"/>
      <c r="F163" s="12"/>
      <c r="G163" s="12"/>
      <c r="H163" s="12"/>
      <c r="I163" s="32"/>
      <c r="J163" s="9"/>
      <c r="K163" s="9"/>
      <c r="L163" s="32"/>
      <c r="M163" s="9"/>
      <c r="N163" s="9"/>
      <c r="O163" s="9"/>
      <c r="P163" s="9"/>
      <c r="Q163" s="37"/>
      <c r="R163" s="11"/>
      <c r="S163" s="11"/>
      <c r="T163" s="11"/>
      <c r="U163" s="37"/>
      <c r="V163" s="9"/>
      <c r="W163" s="21"/>
      <c r="X163" s="9"/>
      <c r="Y163" s="12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O163" s="8"/>
    </row>
    <row r="164" spans="1:41" x14ac:dyDescent="0.25">
      <c r="A164" s="9"/>
      <c r="B164" s="9"/>
      <c r="C164" s="9"/>
      <c r="D164" s="10"/>
      <c r="E164" s="32"/>
      <c r="F164" s="12"/>
      <c r="G164" s="12"/>
      <c r="H164" s="12"/>
      <c r="I164" s="32"/>
      <c r="J164" s="9"/>
      <c r="K164" s="9"/>
      <c r="L164" s="32"/>
      <c r="M164" s="9"/>
      <c r="N164" s="9"/>
      <c r="O164" s="9"/>
      <c r="P164" s="9"/>
      <c r="Q164" s="37"/>
      <c r="R164" s="11"/>
      <c r="S164" s="11"/>
      <c r="T164" s="11"/>
      <c r="U164" s="37"/>
      <c r="V164" s="9"/>
      <c r="W164" s="21"/>
      <c r="X164" s="9"/>
      <c r="Y164" s="12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O164" s="8"/>
    </row>
    <row r="165" spans="1:41" x14ac:dyDescent="0.25">
      <c r="A165" s="9"/>
      <c r="B165" s="9"/>
      <c r="C165" s="9"/>
      <c r="D165" s="10"/>
      <c r="E165" s="32"/>
      <c r="F165" s="12"/>
      <c r="G165" s="12"/>
      <c r="H165" s="12"/>
      <c r="I165" s="32"/>
      <c r="J165" s="9"/>
      <c r="K165" s="9"/>
      <c r="L165" s="32"/>
      <c r="M165" s="9"/>
      <c r="N165" s="9"/>
      <c r="O165" s="9"/>
      <c r="P165" s="9"/>
      <c r="Q165" s="37"/>
      <c r="R165" s="11"/>
      <c r="S165" s="11"/>
      <c r="T165" s="11"/>
      <c r="U165" s="37"/>
      <c r="V165" s="9"/>
      <c r="W165" s="21"/>
      <c r="X165" s="9"/>
      <c r="Y165" s="12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O165" s="8"/>
    </row>
    <row r="166" spans="1:41" x14ac:dyDescent="0.25">
      <c r="A166" s="9"/>
      <c r="B166" s="9"/>
      <c r="C166" s="9"/>
      <c r="D166" s="10"/>
      <c r="E166" s="32"/>
      <c r="F166" s="12"/>
      <c r="G166" s="12"/>
      <c r="H166" s="12"/>
      <c r="I166" s="32"/>
      <c r="J166" s="9"/>
      <c r="K166" s="9"/>
      <c r="L166" s="32"/>
      <c r="M166" s="9"/>
      <c r="N166" s="9"/>
      <c r="O166" s="9"/>
      <c r="P166" s="9"/>
      <c r="Q166" s="37"/>
      <c r="R166" s="11"/>
      <c r="S166" s="11"/>
      <c r="T166" s="11"/>
      <c r="U166" s="37"/>
      <c r="V166" s="9"/>
      <c r="W166" s="21"/>
      <c r="X166" s="9"/>
      <c r="Y166" s="12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O166" s="8"/>
    </row>
    <row r="167" spans="1:41" x14ac:dyDescent="0.25">
      <c r="A167" s="9"/>
      <c r="B167" s="9"/>
      <c r="C167" s="9"/>
      <c r="D167" s="10"/>
      <c r="E167" s="32"/>
      <c r="F167" s="12"/>
      <c r="G167" s="12"/>
      <c r="H167" s="12"/>
      <c r="I167" s="32"/>
      <c r="J167" s="9"/>
      <c r="K167" s="9"/>
      <c r="L167" s="32"/>
      <c r="M167" s="9"/>
      <c r="N167" s="9"/>
      <c r="O167" s="9"/>
      <c r="P167" s="9"/>
      <c r="Q167" s="37"/>
      <c r="R167" s="11"/>
      <c r="S167" s="11"/>
      <c r="T167" s="11"/>
      <c r="U167" s="37"/>
      <c r="V167" s="9"/>
      <c r="W167" s="21"/>
      <c r="X167" s="9"/>
      <c r="Y167" s="12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O167" s="8"/>
    </row>
    <row r="168" spans="1:41" x14ac:dyDescent="0.25">
      <c r="A168" s="9"/>
      <c r="B168" s="9"/>
      <c r="C168" s="9"/>
      <c r="D168" s="10"/>
      <c r="E168" s="32"/>
      <c r="F168" s="12"/>
      <c r="G168" s="12"/>
      <c r="H168" s="12"/>
      <c r="I168" s="32"/>
      <c r="J168" s="9"/>
      <c r="K168" s="9"/>
      <c r="L168" s="32"/>
      <c r="M168" s="9"/>
      <c r="N168" s="9"/>
      <c r="O168" s="9"/>
      <c r="P168" s="9"/>
      <c r="Q168" s="37"/>
      <c r="R168" s="11"/>
      <c r="S168" s="11"/>
      <c r="T168" s="11"/>
      <c r="U168" s="37"/>
      <c r="V168" s="9"/>
      <c r="W168" s="21"/>
      <c r="X168" s="9"/>
      <c r="Y168" s="12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O168" s="8"/>
    </row>
    <row r="169" spans="1:41" x14ac:dyDescent="0.25">
      <c r="A169" s="9"/>
      <c r="B169" s="9"/>
      <c r="C169" s="9"/>
      <c r="D169" s="10"/>
      <c r="E169" s="32"/>
      <c r="F169" s="12"/>
      <c r="G169" s="12"/>
      <c r="H169" s="12"/>
      <c r="I169" s="32"/>
      <c r="J169" s="9"/>
      <c r="K169" s="9"/>
      <c r="L169" s="32"/>
      <c r="M169" s="9"/>
      <c r="N169" s="9"/>
      <c r="O169" s="9"/>
      <c r="P169" s="9"/>
      <c r="Q169" s="37"/>
      <c r="R169" s="11"/>
      <c r="S169" s="11"/>
      <c r="T169" s="11"/>
      <c r="U169" s="37"/>
      <c r="V169" s="9"/>
      <c r="W169" s="21"/>
      <c r="X169" s="9"/>
      <c r="Y169" s="12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O169" s="8"/>
    </row>
    <row r="170" spans="1:41" x14ac:dyDescent="0.25">
      <c r="A170" s="9"/>
      <c r="B170" s="9"/>
      <c r="C170" s="9"/>
      <c r="D170" s="10"/>
      <c r="E170" s="32"/>
      <c r="F170" s="12"/>
      <c r="G170" s="12"/>
      <c r="H170" s="12"/>
      <c r="I170" s="32"/>
      <c r="J170" s="9"/>
      <c r="K170" s="9"/>
      <c r="L170" s="32"/>
      <c r="M170" s="9"/>
      <c r="N170" s="9"/>
      <c r="O170" s="9"/>
      <c r="P170" s="9"/>
      <c r="Q170" s="37"/>
      <c r="R170" s="11"/>
      <c r="S170" s="11"/>
      <c r="T170" s="11"/>
      <c r="U170" s="37"/>
      <c r="V170" s="9"/>
      <c r="W170" s="21"/>
      <c r="X170" s="9"/>
      <c r="Y170" s="12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O170" s="8"/>
    </row>
    <row r="171" spans="1:41" x14ac:dyDescent="0.25">
      <c r="A171" s="9"/>
      <c r="B171" s="9"/>
      <c r="C171" s="9"/>
      <c r="D171" s="10"/>
      <c r="E171" s="32"/>
      <c r="F171" s="12"/>
      <c r="G171" s="12"/>
      <c r="H171" s="12"/>
      <c r="I171" s="32"/>
      <c r="J171" s="9"/>
      <c r="K171" s="9"/>
      <c r="L171" s="32"/>
      <c r="M171" s="9"/>
      <c r="N171" s="9"/>
      <c r="O171" s="9"/>
      <c r="P171" s="9"/>
      <c r="Q171" s="37"/>
      <c r="R171" s="11"/>
      <c r="S171" s="11"/>
      <c r="T171" s="11"/>
      <c r="U171" s="37"/>
      <c r="V171" s="9"/>
      <c r="W171" s="21"/>
      <c r="X171" s="9"/>
      <c r="Y171" s="12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O171" s="8"/>
    </row>
    <row r="172" spans="1:41" x14ac:dyDescent="0.25">
      <c r="A172" s="9"/>
      <c r="B172" s="9"/>
      <c r="C172" s="9"/>
      <c r="D172" s="10"/>
      <c r="E172" s="32"/>
      <c r="F172" s="12"/>
      <c r="G172" s="12"/>
      <c r="H172" s="12"/>
      <c r="I172" s="32"/>
      <c r="J172" s="9"/>
      <c r="K172" s="9"/>
      <c r="L172" s="32"/>
      <c r="M172" s="9"/>
      <c r="N172" s="9"/>
      <c r="O172" s="9"/>
      <c r="P172" s="9"/>
      <c r="Q172" s="37"/>
      <c r="R172" s="11"/>
      <c r="S172" s="11"/>
      <c r="T172" s="11"/>
      <c r="U172" s="37"/>
      <c r="V172" s="9"/>
      <c r="W172" s="21"/>
      <c r="X172" s="9"/>
      <c r="Y172" s="12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O172" s="8"/>
    </row>
    <row r="173" spans="1:41" x14ac:dyDescent="0.25">
      <c r="A173" s="9"/>
      <c r="B173" s="9"/>
      <c r="C173" s="9"/>
      <c r="D173" s="10"/>
      <c r="E173" s="32"/>
      <c r="F173" s="12"/>
      <c r="G173" s="12"/>
      <c r="H173" s="12"/>
      <c r="I173" s="32"/>
      <c r="J173" s="9"/>
      <c r="K173" s="9"/>
      <c r="L173" s="32"/>
      <c r="M173" s="9"/>
      <c r="N173" s="9"/>
      <c r="O173" s="9"/>
      <c r="P173" s="9"/>
      <c r="Q173" s="37"/>
      <c r="R173" s="11"/>
      <c r="S173" s="11"/>
      <c r="T173" s="11"/>
      <c r="U173" s="37"/>
      <c r="V173" s="9"/>
      <c r="W173" s="21"/>
      <c r="X173" s="9"/>
      <c r="Y173" s="12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O173" s="8"/>
    </row>
    <row r="174" spans="1:41" x14ac:dyDescent="0.25">
      <c r="A174" s="9"/>
      <c r="B174" s="9"/>
      <c r="C174" s="9"/>
      <c r="D174" s="10"/>
      <c r="E174" s="32"/>
      <c r="F174" s="12"/>
      <c r="G174" s="12"/>
      <c r="H174" s="12"/>
      <c r="I174" s="32"/>
      <c r="J174" s="9"/>
      <c r="K174" s="9"/>
      <c r="L174" s="32"/>
      <c r="M174" s="9"/>
      <c r="N174" s="9"/>
      <c r="O174" s="9"/>
      <c r="P174" s="9"/>
      <c r="Q174" s="37"/>
      <c r="R174" s="11"/>
      <c r="S174" s="11"/>
      <c r="T174" s="11"/>
      <c r="U174" s="37"/>
      <c r="V174" s="9"/>
      <c r="W174" s="21"/>
      <c r="X174" s="9"/>
      <c r="Y174" s="12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O174" s="8"/>
    </row>
    <row r="175" spans="1:41" x14ac:dyDescent="0.25">
      <c r="A175" s="9"/>
      <c r="B175" s="9"/>
      <c r="C175" s="9"/>
      <c r="D175" s="10"/>
      <c r="E175" s="32"/>
      <c r="F175" s="12"/>
      <c r="G175" s="12"/>
      <c r="H175" s="12"/>
      <c r="I175" s="32"/>
      <c r="J175" s="9"/>
      <c r="K175" s="9"/>
      <c r="L175" s="32"/>
      <c r="M175" s="9"/>
      <c r="N175" s="9"/>
      <c r="O175" s="9"/>
      <c r="P175" s="9"/>
      <c r="Q175" s="37"/>
      <c r="R175" s="11"/>
      <c r="S175" s="11"/>
      <c r="T175" s="11"/>
      <c r="U175" s="37"/>
      <c r="V175" s="9"/>
      <c r="W175" s="21"/>
      <c r="X175" s="9"/>
      <c r="Y175" s="12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O175" s="8"/>
    </row>
    <row r="176" spans="1:41" x14ac:dyDescent="0.25">
      <c r="A176" s="9"/>
      <c r="B176" s="9"/>
      <c r="C176" s="9"/>
      <c r="D176" s="10"/>
      <c r="E176" s="32"/>
      <c r="F176" s="12"/>
      <c r="G176" s="12"/>
      <c r="H176" s="12"/>
      <c r="I176" s="32"/>
      <c r="J176" s="9"/>
      <c r="K176" s="9"/>
      <c r="L176" s="32"/>
      <c r="M176" s="9"/>
      <c r="N176" s="9"/>
      <c r="O176" s="9"/>
      <c r="P176" s="9"/>
      <c r="Q176" s="37"/>
      <c r="R176" s="11"/>
      <c r="S176" s="11"/>
      <c r="T176" s="11"/>
      <c r="U176" s="37"/>
      <c r="V176" s="9"/>
      <c r="W176" s="21"/>
      <c r="X176" s="9"/>
      <c r="Y176" s="12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O176" s="8"/>
    </row>
    <row r="177" spans="1:41" x14ac:dyDescent="0.25">
      <c r="A177" s="9"/>
      <c r="B177" s="9"/>
      <c r="C177" s="9"/>
      <c r="D177" s="10"/>
      <c r="E177" s="32"/>
      <c r="F177" s="12"/>
      <c r="G177" s="12"/>
      <c r="H177" s="12"/>
      <c r="I177" s="32"/>
      <c r="J177" s="9"/>
      <c r="K177" s="9"/>
      <c r="L177" s="32"/>
      <c r="M177" s="9"/>
      <c r="N177" s="9"/>
      <c r="O177" s="9"/>
      <c r="P177" s="9"/>
      <c r="Q177" s="37"/>
      <c r="R177" s="11"/>
      <c r="S177" s="11"/>
      <c r="T177" s="11"/>
      <c r="U177" s="37"/>
      <c r="V177" s="9"/>
      <c r="W177" s="21"/>
      <c r="X177" s="9"/>
      <c r="Y177" s="12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O177" s="8"/>
    </row>
    <row r="178" spans="1:41" x14ac:dyDescent="0.25">
      <c r="A178" s="9"/>
      <c r="B178" s="9"/>
      <c r="C178" s="9"/>
      <c r="D178" s="10"/>
      <c r="E178" s="32"/>
      <c r="F178" s="12"/>
      <c r="G178" s="12"/>
      <c r="H178" s="12"/>
      <c r="I178" s="32"/>
      <c r="J178" s="9"/>
      <c r="K178" s="9"/>
      <c r="L178" s="32"/>
      <c r="M178" s="9"/>
      <c r="N178" s="9"/>
      <c r="O178" s="9"/>
      <c r="P178" s="9"/>
      <c r="Q178" s="37"/>
      <c r="R178" s="11"/>
      <c r="S178" s="11"/>
      <c r="T178" s="11"/>
      <c r="U178" s="37"/>
      <c r="V178" s="9"/>
      <c r="W178" s="21"/>
      <c r="X178" s="9"/>
      <c r="Y178" s="12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O178" s="8"/>
    </row>
    <row r="179" spans="1:41" x14ac:dyDescent="0.25">
      <c r="A179" s="9"/>
      <c r="B179" s="9"/>
      <c r="C179" s="9"/>
      <c r="D179" s="10"/>
      <c r="E179" s="32"/>
      <c r="F179" s="12"/>
      <c r="G179" s="12"/>
      <c r="H179" s="12"/>
      <c r="I179" s="32"/>
      <c r="J179" s="9"/>
      <c r="K179" s="9"/>
      <c r="L179" s="32"/>
      <c r="M179" s="9"/>
      <c r="N179" s="9"/>
      <c r="O179" s="9"/>
      <c r="P179" s="9"/>
      <c r="Q179" s="37"/>
      <c r="R179" s="11"/>
      <c r="S179" s="11"/>
      <c r="T179" s="11"/>
      <c r="U179" s="37"/>
      <c r="V179" s="9"/>
      <c r="W179" s="21"/>
      <c r="X179" s="9"/>
      <c r="Y179" s="12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O179" s="8"/>
    </row>
    <row r="180" spans="1:41" x14ac:dyDescent="0.25">
      <c r="A180" s="9"/>
      <c r="B180" s="9"/>
      <c r="C180" s="9"/>
      <c r="D180" s="10"/>
      <c r="E180" s="32"/>
      <c r="F180" s="12"/>
      <c r="G180" s="12"/>
      <c r="H180" s="12"/>
      <c r="I180" s="32"/>
      <c r="J180" s="9"/>
      <c r="K180" s="9"/>
      <c r="L180" s="32"/>
      <c r="M180" s="9"/>
      <c r="N180" s="9"/>
      <c r="O180" s="9"/>
      <c r="P180" s="9"/>
      <c r="Q180" s="37"/>
      <c r="R180" s="11"/>
      <c r="S180" s="11"/>
      <c r="T180" s="11"/>
      <c r="U180" s="37"/>
      <c r="V180" s="9"/>
      <c r="W180" s="21"/>
      <c r="X180" s="9"/>
      <c r="Y180" s="12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O180" s="8"/>
    </row>
    <row r="181" spans="1:41" x14ac:dyDescent="0.25">
      <c r="A181" s="9"/>
      <c r="B181" s="9"/>
      <c r="C181" s="9"/>
      <c r="D181" s="10"/>
      <c r="E181" s="32"/>
      <c r="F181" s="12"/>
      <c r="G181" s="12"/>
      <c r="H181" s="12"/>
      <c r="I181" s="32"/>
      <c r="J181" s="9"/>
      <c r="K181" s="9"/>
      <c r="L181" s="32"/>
      <c r="M181" s="9"/>
      <c r="N181" s="9"/>
      <c r="O181" s="9"/>
      <c r="P181" s="9"/>
      <c r="Q181" s="37"/>
      <c r="R181" s="11"/>
      <c r="S181" s="11"/>
      <c r="T181" s="11"/>
      <c r="U181" s="37"/>
      <c r="V181" s="9"/>
      <c r="W181" s="21"/>
      <c r="X181" s="9"/>
      <c r="Y181" s="12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O181" s="8"/>
    </row>
    <row r="182" spans="1:41" x14ac:dyDescent="0.25">
      <c r="A182" s="9"/>
      <c r="B182" s="9"/>
      <c r="C182" s="9"/>
      <c r="D182" s="10"/>
      <c r="E182" s="32"/>
      <c r="F182" s="12"/>
      <c r="G182" s="12"/>
      <c r="H182" s="12"/>
      <c r="I182" s="32"/>
      <c r="J182" s="9"/>
      <c r="K182" s="9"/>
      <c r="L182" s="32"/>
      <c r="M182" s="9"/>
      <c r="N182" s="9"/>
      <c r="O182" s="9"/>
      <c r="P182" s="9"/>
      <c r="Q182" s="37"/>
      <c r="R182" s="11"/>
      <c r="S182" s="11"/>
      <c r="T182" s="11"/>
      <c r="U182" s="37"/>
      <c r="V182" s="9"/>
      <c r="W182" s="21"/>
      <c r="X182" s="9"/>
      <c r="Y182" s="12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O182" s="8"/>
    </row>
    <row r="183" spans="1:41" x14ac:dyDescent="0.25">
      <c r="A183" s="9"/>
      <c r="B183" s="9"/>
      <c r="C183" s="9"/>
      <c r="D183" s="10"/>
      <c r="E183" s="32"/>
      <c r="F183" s="12"/>
      <c r="G183" s="12"/>
      <c r="H183" s="12"/>
      <c r="I183" s="32"/>
      <c r="J183" s="9"/>
      <c r="K183" s="9"/>
      <c r="L183" s="32"/>
      <c r="M183" s="9"/>
      <c r="N183" s="9"/>
      <c r="O183" s="9"/>
      <c r="P183" s="9"/>
      <c r="Q183" s="37"/>
      <c r="R183" s="11"/>
      <c r="S183" s="11"/>
      <c r="T183" s="11"/>
      <c r="U183" s="37"/>
      <c r="V183" s="9"/>
      <c r="W183" s="21"/>
      <c r="X183" s="9"/>
      <c r="Y183" s="12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O183" s="8"/>
    </row>
    <row r="184" spans="1:41" x14ac:dyDescent="0.25">
      <c r="A184" s="9"/>
      <c r="B184" s="9"/>
      <c r="C184" s="9"/>
      <c r="D184" s="10"/>
      <c r="E184" s="32"/>
      <c r="F184" s="12"/>
      <c r="G184" s="12"/>
      <c r="H184" s="12"/>
      <c r="I184" s="32"/>
      <c r="J184" s="9"/>
      <c r="K184" s="9"/>
      <c r="L184" s="32"/>
      <c r="M184" s="9"/>
      <c r="N184" s="9"/>
      <c r="O184" s="9"/>
      <c r="P184" s="9"/>
      <c r="Q184" s="37"/>
      <c r="R184" s="11"/>
      <c r="S184" s="11"/>
      <c r="T184" s="11"/>
      <c r="U184" s="37"/>
      <c r="V184" s="9"/>
      <c r="W184" s="21"/>
      <c r="X184" s="9"/>
      <c r="Y184" s="12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O184" s="8"/>
    </row>
    <row r="185" spans="1:41" x14ac:dyDescent="0.25">
      <c r="A185" s="9"/>
      <c r="B185" s="9"/>
      <c r="C185" s="9"/>
      <c r="D185" s="10"/>
      <c r="E185" s="32"/>
      <c r="F185" s="12"/>
      <c r="G185" s="12"/>
      <c r="H185" s="12"/>
      <c r="I185" s="32"/>
      <c r="J185" s="9"/>
      <c r="K185" s="9"/>
      <c r="L185" s="32"/>
      <c r="M185" s="9"/>
      <c r="N185" s="9"/>
      <c r="O185" s="9"/>
      <c r="P185" s="9"/>
      <c r="Q185" s="37"/>
      <c r="R185" s="11"/>
      <c r="S185" s="11"/>
      <c r="T185" s="11"/>
      <c r="U185" s="37"/>
      <c r="V185" s="9"/>
      <c r="W185" s="21"/>
      <c r="X185" s="9"/>
      <c r="Y185" s="12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O185" s="8"/>
    </row>
    <row r="186" spans="1:41" x14ac:dyDescent="0.25">
      <c r="A186" s="9"/>
      <c r="B186" s="9"/>
      <c r="C186" s="9"/>
      <c r="D186" s="10"/>
      <c r="E186" s="32"/>
      <c r="F186" s="12"/>
      <c r="G186" s="12"/>
      <c r="H186" s="12"/>
      <c r="I186" s="32"/>
      <c r="J186" s="9"/>
      <c r="K186" s="9"/>
      <c r="L186" s="32"/>
      <c r="M186" s="9"/>
      <c r="N186" s="9"/>
      <c r="O186" s="9"/>
      <c r="P186" s="9"/>
      <c r="Q186" s="37"/>
      <c r="R186" s="11"/>
      <c r="S186" s="11"/>
      <c r="T186" s="11"/>
      <c r="U186" s="37"/>
      <c r="V186" s="9"/>
      <c r="W186" s="21"/>
      <c r="X186" s="9"/>
      <c r="Y186" s="12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O186" s="8"/>
    </row>
    <row r="187" spans="1:41" x14ac:dyDescent="0.25">
      <c r="A187" s="9"/>
      <c r="B187" s="9"/>
      <c r="C187" s="9"/>
      <c r="D187" s="10"/>
      <c r="E187" s="32"/>
      <c r="F187" s="12"/>
      <c r="G187" s="12"/>
      <c r="H187" s="12"/>
      <c r="I187" s="32"/>
      <c r="J187" s="9"/>
      <c r="K187" s="9"/>
      <c r="L187" s="32"/>
      <c r="M187" s="9"/>
      <c r="N187" s="9"/>
      <c r="O187" s="9"/>
      <c r="P187" s="9"/>
      <c r="Q187" s="37"/>
      <c r="R187" s="11"/>
      <c r="S187" s="11"/>
      <c r="T187" s="11"/>
      <c r="U187" s="37"/>
      <c r="V187" s="9"/>
      <c r="W187" s="21"/>
      <c r="X187" s="9"/>
      <c r="Y187" s="12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O187" s="8"/>
    </row>
    <row r="188" spans="1:41" x14ac:dyDescent="0.25">
      <c r="A188" s="9"/>
      <c r="B188" s="9"/>
      <c r="C188" s="9"/>
      <c r="D188" s="10"/>
      <c r="E188" s="32"/>
      <c r="F188" s="12"/>
      <c r="G188" s="12"/>
      <c r="H188" s="12"/>
      <c r="I188" s="32"/>
      <c r="J188" s="9"/>
      <c r="K188" s="9"/>
      <c r="L188" s="32"/>
      <c r="M188" s="9"/>
      <c r="N188" s="9"/>
      <c r="O188" s="9"/>
      <c r="P188" s="9"/>
      <c r="Q188" s="37"/>
      <c r="R188" s="11"/>
      <c r="S188" s="11"/>
      <c r="T188" s="11"/>
      <c r="U188" s="37"/>
      <c r="V188" s="9"/>
      <c r="W188" s="21"/>
      <c r="X188" s="9"/>
      <c r="Y188" s="12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O188" s="8"/>
    </row>
    <row r="189" spans="1:41" x14ac:dyDescent="0.25">
      <c r="A189" s="9"/>
      <c r="B189" s="9"/>
      <c r="C189" s="9"/>
      <c r="D189" s="10"/>
      <c r="E189" s="32"/>
      <c r="F189" s="12"/>
      <c r="G189" s="12"/>
      <c r="H189" s="12"/>
      <c r="I189" s="32"/>
      <c r="J189" s="9"/>
      <c r="K189" s="9"/>
      <c r="L189" s="32"/>
      <c r="M189" s="9"/>
      <c r="N189" s="9"/>
      <c r="O189" s="9"/>
      <c r="P189" s="9"/>
      <c r="Q189" s="37"/>
      <c r="R189" s="11"/>
      <c r="S189" s="11"/>
      <c r="T189" s="11"/>
      <c r="U189" s="37"/>
      <c r="V189" s="9"/>
      <c r="W189" s="21"/>
      <c r="X189" s="9"/>
      <c r="Y189" s="12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O189" s="8"/>
    </row>
    <row r="190" spans="1:41" x14ac:dyDescent="0.25">
      <c r="A190" s="9"/>
      <c r="B190" s="9"/>
      <c r="C190" s="9"/>
      <c r="D190" s="10"/>
      <c r="E190" s="32"/>
      <c r="F190" s="12"/>
      <c r="G190" s="12"/>
      <c r="H190" s="12"/>
      <c r="I190" s="32"/>
      <c r="J190" s="9"/>
      <c r="K190" s="9"/>
      <c r="L190" s="32"/>
      <c r="M190" s="9"/>
      <c r="N190" s="9"/>
      <c r="O190" s="9"/>
      <c r="P190" s="9"/>
      <c r="Q190" s="37"/>
      <c r="R190" s="11"/>
      <c r="S190" s="11"/>
      <c r="T190" s="11"/>
      <c r="U190" s="37"/>
      <c r="V190" s="9"/>
      <c r="W190" s="21"/>
      <c r="X190" s="9"/>
      <c r="Y190" s="12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O190" s="8"/>
    </row>
    <row r="191" spans="1:41" x14ac:dyDescent="0.25">
      <c r="A191" s="9"/>
      <c r="B191" s="9"/>
      <c r="C191" s="9"/>
      <c r="D191" s="10"/>
      <c r="E191" s="32"/>
      <c r="F191" s="12"/>
      <c r="G191" s="12"/>
      <c r="H191" s="12"/>
      <c r="I191" s="32"/>
      <c r="J191" s="9"/>
      <c r="K191" s="9"/>
      <c r="L191" s="32"/>
      <c r="M191" s="9"/>
      <c r="N191" s="9"/>
      <c r="O191" s="9"/>
      <c r="P191" s="9"/>
      <c r="Q191" s="37"/>
      <c r="R191" s="11"/>
      <c r="S191" s="11"/>
      <c r="T191" s="11"/>
      <c r="U191" s="37"/>
      <c r="V191" s="9"/>
      <c r="W191" s="21"/>
      <c r="X191" s="9"/>
      <c r="Y191" s="12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O191" s="8"/>
    </row>
    <row r="192" spans="1:41" x14ac:dyDescent="0.25">
      <c r="A192" s="9"/>
      <c r="B192" s="9"/>
      <c r="C192" s="9"/>
      <c r="D192" s="10"/>
      <c r="E192" s="32"/>
      <c r="F192" s="12"/>
      <c r="G192" s="12"/>
      <c r="H192" s="12"/>
      <c r="I192" s="32"/>
      <c r="J192" s="9"/>
      <c r="K192" s="9"/>
      <c r="L192" s="32"/>
      <c r="M192" s="9"/>
      <c r="N192" s="9"/>
      <c r="O192" s="9"/>
      <c r="P192" s="9"/>
      <c r="Q192" s="37"/>
      <c r="R192" s="11"/>
      <c r="S192" s="11"/>
      <c r="T192" s="11"/>
      <c r="U192" s="37"/>
      <c r="V192" s="9"/>
      <c r="W192" s="21"/>
      <c r="X192" s="9"/>
      <c r="Y192" s="12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O192" s="8"/>
    </row>
    <row r="193" spans="1:41" x14ac:dyDescent="0.25">
      <c r="A193" s="9"/>
      <c r="B193" s="9"/>
      <c r="C193" s="9"/>
      <c r="D193" s="10"/>
      <c r="E193" s="32"/>
      <c r="F193" s="12"/>
      <c r="G193" s="12"/>
      <c r="H193" s="12"/>
      <c r="I193" s="32"/>
      <c r="J193" s="9"/>
      <c r="K193" s="9"/>
      <c r="L193" s="32"/>
      <c r="M193" s="9"/>
      <c r="N193" s="9"/>
      <c r="O193" s="9"/>
      <c r="P193" s="9"/>
      <c r="Q193" s="37"/>
      <c r="R193" s="11"/>
      <c r="S193" s="11"/>
      <c r="T193" s="11"/>
      <c r="U193" s="37"/>
      <c r="V193" s="9"/>
      <c r="W193" s="21"/>
      <c r="X193" s="9"/>
      <c r="Y193" s="12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O193" s="8"/>
    </row>
    <row r="194" spans="1:41" x14ac:dyDescent="0.25">
      <c r="A194" s="9"/>
      <c r="B194" s="9"/>
      <c r="C194" s="9"/>
      <c r="D194" s="10"/>
      <c r="E194" s="32"/>
      <c r="F194" s="12"/>
      <c r="G194" s="12"/>
      <c r="H194" s="12"/>
      <c r="I194" s="32"/>
      <c r="J194" s="9"/>
      <c r="K194" s="9"/>
      <c r="L194" s="32"/>
      <c r="M194" s="9"/>
      <c r="N194" s="9"/>
      <c r="O194" s="9"/>
      <c r="P194" s="9"/>
      <c r="Q194" s="37"/>
      <c r="R194" s="11"/>
      <c r="S194" s="11"/>
      <c r="T194" s="11"/>
      <c r="U194" s="37"/>
      <c r="V194" s="9"/>
      <c r="W194" s="21"/>
      <c r="X194" s="9"/>
      <c r="Y194" s="12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O194" s="8"/>
    </row>
    <row r="195" spans="1:41" x14ac:dyDescent="0.25">
      <c r="A195" s="9"/>
      <c r="B195" s="9"/>
      <c r="C195" s="9"/>
      <c r="D195" s="10"/>
      <c r="E195" s="32"/>
      <c r="F195" s="12"/>
      <c r="G195" s="12"/>
      <c r="H195" s="12"/>
      <c r="I195" s="32"/>
      <c r="J195" s="9"/>
      <c r="K195" s="9"/>
      <c r="L195" s="32"/>
      <c r="M195" s="9"/>
      <c r="N195" s="9"/>
      <c r="O195" s="9"/>
      <c r="P195" s="9"/>
      <c r="Q195" s="37"/>
      <c r="R195" s="11"/>
      <c r="S195" s="11"/>
      <c r="T195" s="11"/>
      <c r="U195" s="37"/>
      <c r="V195" s="9"/>
      <c r="W195" s="21"/>
      <c r="X195" s="9"/>
      <c r="Y195" s="12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O195" s="8"/>
    </row>
    <row r="196" spans="1:41" x14ac:dyDescent="0.25">
      <c r="A196" s="9"/>
      <c r="B196" s="9"/>
      <c r="C196" s="9"/>
      <c r="D196" s="10"/>
      <c r="E196" s="32"/>
      <c r="F196" s="12"/>
      <c r="G196" s="12"/>
      <c r="H196" s="12"/>
      <c r="I196" s="32"/>
      <c r="J196" s="9"/>
      <c r="K196" s="9"/>
      <c r="L196" s="32"/>
      <c r="M196" s="9"/>
      <c r="N196" s="9"/>
      <c r="O196" s="9"/>
      <c r="P196" s="9"/>
      <c r="Q196" s="37"/>
      <c r="R196" s="11"/>
      <c r="S196" s="11"/>
      <c r="T196" s="11"/>
      <c r="U196" s="37"/>
      <c r="V196" s="9"/>
      <c r="W196" s="21"/>
      <c r="X196" s="9"/>
      <c r="Y196" s="12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O196" s="8"/>
    </row>
    <row r="197" spans="1:41" x14ac:dyDescent="0.25">
      <c r="A197" s="9"/>
      <c r="B197" s="9"/>
      <c r="C197" s="9"/>
      <c r="D197" s="10"/>
      <c r="E197" s="32"/>
      <c r="F197" s="12"/>
      <c r="G197" s="12"/>
      <c r="H197" s="12"/>
      <c r="I197" s="32"/>
      <c r="J197" s="9"/>
      <c r="K197" s="9"/>
      <c r="L197" s="32"/>
      <c r="M197" s="9"/>
      <c r="N197" s="9"/>
      <c r="O197" s="9"/>
      <c r="P197" s="9"/>
      <c r="Q197" s="37"/>
      <c r="R197" s="11"/>
      <c r="S197" s="11"/>
      <c r="T197" s="11"/>
      <c r="U197" s="37"/>
      <c r="V197" s="9"/>
      <c r="W197" s="21"/>
      <c r="X197" s="9"/>
      <c r="Y197" s="12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O197" s="8"/>
    </row>
    <row r="198" spans="1:41" x14ac:dyDescent="0.25">
      <c r="A198" s="9"/>
      <c r="B198" s="9"/>
      <c r="C198" s="9"/>
      <c r="D198" s="10"/>
      <c r="E198" s="32"/>
      <c r="F198" s="12"/>
      <c r="G198" s="12"/>
      <c r="H198" s="12"/>
      <c r="I198" s="32"/>
      <c r="J198" s="9"/>
      <c r="K198" s="9"/>
      <c r="L198" s="32"/>
      <c r="M198" s="9"/>
      <c r="N198" s="9"/>
      <c r="O198" s="9"/>
      <c r="P198" s="9"/>
      <c r="Q198" s="37"/>
      <c r="R198" s="11"/>
      <c r="S198" s="11"/>
      <c r="T198" s="11"/>
      <c r="U198" s="37"/>
      <c r="V198" s="9"/>
      <c r="W198" s="21"/>
      <c r="X198" s="9"/>
      <c r="Y198" s="12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O198" s="8"/>
    </row>
    <row r="199" spans="1:41" x14ac:dyDescent="0.25">
      <c r="A199" s="9"/>
      <c r="B199" s="9"/>
      <c r="C199" s="9"/>
      <c r="D199" s="10"/>
      <c r="E199" s="32"/>
      <c r="F199" s="12"/>
      <c r="G199" s="12"/>
      <c r="H199" s="12"/>
      <c r="I199" s="32"/>
      <c r="J199" s="9"/>
      <c r="K199" s="9"/>
      <c r="L199" s="32"/>
      <c r="M199" s="9"/>
      <c r="N199" s="9"/>
      <c r="O199" s="9"/>
      <c r="P199" s="9"/>
      <c r="Q199" s="37"/>
      <c r="R199" s="11"/>
      <c r="S199" s="11"/>
      <c r="T199" s="11"/>
      <c r="U199" s="37"/>
      <c r="V199" s="9"/>
      <c r="W199" s="21"/>
      <c r="X199" s="9"/>
      <c r="Y199" s="12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O199" s="8"/>
    </row>
    <row r="200" spans="1:41" x14ac:dyDescent="0.25">
      <c r="A200" s="9"/>
      <c r="B200" s="9"/>
      <c r="C200" s="9"/>
      <c r="D200" s="10"/>
      <c r="E200" s="32"/>
      <c r="F200" s="12"/>
      <c r="G200" s="12"/>
      <c r="H200" s="12"/>
      <c r="I200" s="32"/>
      <c r="J200" s="9"/>
      <c r="K200" s="9"/>
      <c r="L200" s="32"/>
      <c r="M200" s="9"/>
      <c r="N200" s="9"/>
      <c r="O200" s="9"/>
      <c r="P200" s="9"/>
      <c r="Q200" s="37"/>
      <c r="R200" s="11"/>
      <c r="S200" s="11"/>
      <c r="T200" s="11"/>
      <c r="U200" s="37"/>
      <c r="V200" s="9"/>
      <c r="W200" s="21"/>
      <c r="X200" s="9"/>
      <c r="Y200" s="12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O200" s="8"/>
    </row>
    <row r="201" spans="1:41" x14ac:dyDescent="0.25">
      <c r="A201" s="9"/>
      <c r="B201" s="9"/>
      <c r="C201" s="9"/>
      <c r="D201" s="10"/>
      <c r="E201" s="32"/>
      <c r="F201" s="12"/>
      <c r="G201" s="12"/>
      <c r="H201" s="12"/>
      <c r="I201" s="32"/>
      <c r="J201" s="9"/>
      <c r="K201" s="9"/>
      <c r="L201" s="32"/>
      <c r="M201" s="9"/>
      <c r="N201" s="9"/>
      <c r="O201" s="9"/>
      <c r="P201" s="9"/>
      <c r="Q201" s="37"/>
      <c r="R201" s="11"/>
      <c r="S201" s="11"/>
      <c r="T201" s="11"/>
      <c r="U201" s="37"/>
      <c r="V201" s="9"/>
      <c r="W201" s="21"/>
      <c r="X201" s="9"/>
      <c r="Y201" s="12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O201" s="8"/>
    </row>
    <row r="202" spans="1:41" x14ac:dyDescent="0.25">
      <c r="A202" s="9"/>
      <c r="B202" s="9"/>
      <c r="C202" s="9"/>
      <c r="D202" s="10"/>
      <c r="E202" s="32"/>
      <c r="F202" s="12"/>
      <c r="G202" s="12"/>
      <c r="H202" s="12"/>
      <c r="I202" s="32"/>
      <c r="J202" s="9"/>
      <c r="K202" s="9"/>
      <c r="L202" s="32"/>
      <c r="M202" s="9"/>
      <c r="N202" s="9"/>
      <c r="O202" s="9"/>
      <c r="P202" s="9"/>
      <c r="Q202" s="37"/>
      <c r="R202" s="11"/>
      <c r="S202" s="11"/>
      <c r="T202" s="11"/>
      <c r="U202" s="37"/>
      <c r="V202" s="9"/>
      <c r="W202" s="21"/>
      <c r="X202" s="9"/>
      <c r="Y202" s="12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O202" s="8"/>
    </row>
    <row r="203" spans="1:41" x14ac:dyDescent="0.25">
      <c r="A203" s="9"/>
      <c r="B203" s="9"/>
      <c r="C203" s="9"/>
      <c r="D203" s="10"/>
      <c r="E203" s="32"/>
      <c r="F203" s="12"/>
      <c r="G203" s="12"/>
      <c r="H203" s="12"/>
      <c r="I203" s="32"/>
      <c r="J203" s="9"/>
      <c r="K203" s="9"/>
      <c r="L203" s="32"/>
      <c r="M203" s="9"/>
      <c r="N203" s="9"/>
      <c r="O203" s="9"/>
      <c r="P203" s="9"/>
      <c r="Q203" s="37"/>
      <c r="R203" s="11"/>
      <c r="S203" s="11"/>
      <c r="T203" s="11"/>
      <c r="U203" s="37"/>
      <c r="V203" s="9"/>
      <c r="W203" s="21"/>
      <c r="X203" s="9"/>
      <c r="Y203" s="12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O203" s="8"/>
    </row>
    <row r="204" spans="1:41" x14ac:dyDescent="0.25">
      <c r="A204" s="9"/>
      <c r="B204" s="9"/>
      <c r="C204" s="9"/>
      <c r="D204" s="10"/>
      <c r="E204" s="32"/>
      <c r="F204" s="12"/>
      <c r="G204" s="12"/>
      <c r="H204" s="12"/>
      <c r="I204" s="32"/>
      <c r="J204" s="9"/>
      <c r="K204" s="9"/>
      <c r="L204" s="32"/>
      <c r="M204" s="9"/>
      <c r="N204" s="9"/>
      <c r="O204" s="9"/>
      <c r="P204" s="9"/>
      <c r="Q204" s="37"/>
      <c r="R204" s="11"/>
      <c r="S204" s="11"/>
      <c r="T204" s="11"/>
      <c r="U204" s="37"/>
      <c r="V204" s="9"/>
      <c r="W204" s="21"/>
      <c r="X204" s="9"/>
      <c r="Y204" s="12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O204" s="8"/>
    </row>
    <row r="205" spans="1:41" x14ac:dyDescent="0.25">
      <c r="A205" s="9"/>
      <c r="B205" s="9"/>
      <c r="C205" s="9"/>
      <c r="D205" s="10"/>
      <c r="E205" s="32"/>
      <c r="F205" s="12"/>
      <c r="G205" s="12"/>
      <c r="H205" s="12"/>
      <c r="I205" s="32"/>
      <c r="J205" s="9"/>
      <c r="K205" s="9"/>
      <c r="L205" s="32"/>
      <c r="M205" s="9"/>
      <c r="N205" s="9"/>
      <c r="O205" s="9"/>
      <c r="P205" s="9"/>
      <c r="Q205" s="37"/>
      <c r="R205" s="11"/>
      <c r="S205" s="11"/>
      <c r="T205" s="11"/>
      <c r="U205" s="37"/>
      <c r="V205" s="9"/>
      <c r="W205" s="21"/>
      <c r="X205" s="9"/>
      <c r="Y205" s="12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O205" s="8"/>
    </row>
    <row r="206" spans="1:41" x14ac:dyDescent="0.25">
      <c r="A206" s="9"/>
      <c r="B206" s="9"/>
      <c r="C206" s="9"/>
      <c r="D206" s="10"/>
      <c r="E206" s="32"/>
      <c r="F206" s="12"/>
      <c r="G206" s="12"/>
      <c r="H206" s="12"/>
      <c r="I206" s="32"/>
      <c r="J206" s="9"/>
      <c r="K206" s="9"/>
      <c r="L206" s="32"/>
      <c r="M206" s="9"/>
      <c r="N206" s="9"/>
      <c r="O206" s="9"/>
      <c r="P206" s="9"/>
      <c r="Q206" s="37"/>
      <c r="R206" s="11"/>
      <c r="S206" s="11"/>
      <c r="T206" s="11"/>
      <c r="U206" s="37"/>
      <c r="V206" s="9"/>
      <c r="W206" s="21"/>
      <c r="X206" s="9"/>
      <c r="Y206" s="12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O206" s="8"/>
    </row>
    <row r="207" spans="1:41" x14ac:dyDescent="0.25">
      <c r="A207" s="9"/>
      <c r="B207" s="9"/>
      <c r="C207" s="9"/>
      <c r="D207" s="10"/>
      <c r="E207" s="32"/>
      <c r="F207" s="12"/>
      <c r="G207" s="12"/>
      <c r="H207" s="12"/>
      <c r="I207" s="32"/>
      <c r="J207" s="9"/>
      <c r="K207" s="9"/>
      <c r="L207" s="32"/>
      <c r="M207" s="9"/>
      <c r="N207" s="9"/>
      <c r="O207" s="9"/>
      <c r="P207" s="9"/>
      <c r="Q207" s="37"/>
      <c r="R207" s="11"/>
      <c r="S207" s="11"/>
      <c r="T207" s="11"/>
      <c r="U207" s="37"/>
      <c r="V207" s="9"/>
      <c r="W207" s="21"/>
      <c r="X207" s="9"/>
      <c r="Y207" s="12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O207" s="8"/>
    </row>
    <row r="208" spans="1:41" x14ac:dyDescent="0.25">
      <c r="A208" s="9"/>
      <c r="B208" s="9"/>
      <c r="C208" s="9"/>
      <c r="D208" s="10"/>
      <c r="E208" s="32"/>
      <c r="F208" s="12"/>
      <c r="G208" s="12"/>
      <c r="H208" s="12"/>
      <c r="I208" s="32"/>
      <c r="J208" s="9"/>
      <c r="K208" s="9"/>
      <c r="L208" s="32"/>
      <c r="M208" s="9"/>
      <c r="N208" s="9"/>
      <c r="O208" s="9"/>
      <c r="P208" s="9"/>
      <c r="Q208" s="37"/>
      <c r="R208" s="11"/>
      <c r="S208" s="11"/>
      <c r="T208" s="11"/>
      <c r="U208" s="37"/>
      <c r="V208" s="9"/>
      <c r="W208" s="21"/>
      <c r="X208" s="9"/>
      <c r="Y208" s="12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O208" s="8"/>
    </row>
    <row r="209" spans="1:41" x14ac:dyDescent="0.25">
      <c r="A209" s="9"/>
      <c r="B209" s="9"/>
      <c r="C209" s="9"/>
      <c r="D209" s="10"/>
      <c r="E209" s="32"/>
      <c r="F209" s="12"/>
      <c r="G209" s="12"/>
      <c r="H209" s="12"/>
      <c r="I209" s="32"/>
      <c r="J209" s="9"/>
      <c r="K209" s="9"/>
      <c r="L209" s="32"/>
      <c r="M209" s="9"/>
      <c r="N209" s="9"/>
      <c r="O209" s="9"/>
      <c r="P209" s="9"/>
      <c r="Q209" s="37"/>
      <c r="R209" s="11"/>
      <c r="S209" s="11"/>
      <c r="T209" s="11"/>
      <c r="U209" s="37"/>
      <c r="V209" s="9"/>
      <c r="W209" s="21"/>
      <c r="X209" s="9"/>
      <c r="Y209" s="12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O209" s="8"/>
    </row>
    <row r="210" spans="1:41" x14ac:dyDescent="0.25">
      <c r="A210" s="9"/>
      <c r="B210" s="9"/>
      <c r="C210" s="9"/>
      <c r="D210" s="10"/>
      <c r="E210" s="32"/>
      <c r="F210" s="12"/>
      <c r="G210" s="12"/>
      <c r="H210" s="12"/>
      <c r="I210" s="32"/>
      <c r="J210" s="9"/>
      <c r="K210" s="9"/>
      <c r="L210" s="32"/>
      <c r="M210" s="9"/>
      <c r="N210" s="9"/>
      <c r="O210" s="9"/>
      <c r="P210" s="9"/>
      <c r="Q210" s="37"/>
      <c r="R210" s="11"/>
      <c r="S210" s="11"/>
      <c r="T210" s="11"/>
      <c r="U210" s="37"/>
      <c r="V210" s="9"/>
      <c r="W210" s="21"/>
      <c r="X210" s="9"/>
      <c r="Y210" s="12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O210" s="8"/>
    </row>
    <row r="211" spans="1:41" x14ac:dyDescent="0.25">
      <c r="A211" s="9"/>
      <c r="B211" s="9"/>
      <c r="C211" s="9"/>
      <c r="D211" s="10"/>
      <c r="E211" s="32"/>
      <c r="F211" s="12"/>
      <c r="G211" s="12"/>
      <c r="H211" s="12"/>
      <c r="I211" s="32"/>
      <c r="J211" s="9"/>
      <c r="K211" s="9"/>
      <c r="L211" s="32"/>
      <c r="M211" s="9"/>
      <c r="N211" s="9"/>
      <c r="O211" s="9"/>
      <c r="P211" s="9"/>
      <c r="Q211" s="37"/>
      <c r="R211" s="11"/>
      <c r="S211" s="11"/>
      <c r="T211" s="11"/>
      <c r="U211" s="37"/>
      <c r="V211" s="9"/>
      <c r="W211" s="21"/>
      <c r="X211" s="9"/>
      <c r="Y211" s="12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O211" s="8"/>
    </row>
    <row r="212" spans="1:41" x14ac:dyDescent="0.25">
      <c r="A212" s="9"/>
      <c r="B212" s="9"/>
      <c r="C212" s="9"/>
      <c r="D212" s="10"/>
      <c r="E212" s="32"/>
      <c r="F212" s="12"/>
      <c r="G212" s="12"/>
      <c r="H212" s="12"/>
      <c r="I212" s="32"/>
      <c r="J212" s="9"/>
      <c r="K212" s="9"/>
      <c r="L212" s="32"/>
      <c r="M212" s="9"/>
      <c r="N212" s="9"/>
      <c r="O212" s="9"/>
      <c r="P212" s="9"/>
      <c r="Q212" s="37"/>
      <c r="R212" s="11"/>
      <c r="S212" s="11"/>
      <c r="T212" s="11"/>
      <c r="U212" s="37"/>
      <c r="V212" s="9"/>
      <c r="W212" s="21"/>
      <c r="X212" s="9"/>
      <c r="Y212" s="12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O212" s="8"/>
    </row>
    <row r="213" spans="1:41" x14ac:dyDescent="0.25">
      <c r="A213" s="9"/>
      <c r="B213" s="9"/>
      <c r="C213" s="9"/>
      <c r="D213" s="10"/>
      <c r="E213" s="32"/>
      <c r="F213" s="12"/>
      <c r="G213" s="12"/>
      <c r="H213" s="12"/>
      <c r="I213" s="32"/>
      <c r="J213" s="9"/>
      <c r="K213" s="9"/>
      <c r="L213" s="32"/>
      <c r="M213" s="9"/>
      <c r="N213" s="9"/>
      <c r="O213" s="9"/>
      <c r="P213" s="9"/>
      <c r="Q213" s="37"/>
      <c r="R213" s="11"/>
      <c r="S213" s="11"/>
      <c r="T213" s="11"/>
      <c r="U213" s="37"/>
      <c r="V213" s="9"/>
      <c r="W213" s="21"/>
      <c r="X213" s="9"/>
      <c r="Y213" s="12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O213" s="8"/>
    </row>
    <row r="214" spans="1:41" x14ac:dyDescent="0.25">
      <c r="A214" s="9"/>
      <c r="B214" s="9"/>
      <c r="C214" s="9"/>
      <c r="D214" s="10"/>
      <c r="E214" s="32"/>
      <c r="F214" s="12"/>
      <c r="G214" s="12"/>
      <c r="H214" s="12"/>
      <c r="I214" s="32"/>
      <c r="J214" s="9"/>
      <c r="K214" s="9"/>
      <c r="L214" s="32"/>
      <c r="M214" s="9"/>
      <c r="N214" s="9"/>
      <c r="O214" s="9"/>
      <c r="P214" s="9"/>
      <c r="Q214" s="37"/>
      <c r="R214" s="11"/>
      <c r="S214" s="11"/>
      <c r="T214" s="11"/>
      <c r="U214" s="37"/>
      <c r="V214" s="9"/>
      <c r="W214" s="21"/>
      <c r="X214" s="9"/>
      <c r="Y214" s="12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O214" s="8"/>
    </row>
    <row r="215" spans="1:41" x14ac:dyDescent="0.25">
      <c r="A215" s="9"/>
      <c r="B215" s="9"/>
      <c r="C215" s="9"/>
      <c r="D215" s="10"/>
      <c r="E215" s="32"/>
      <c r="F215" s="12"/>
      <c r="G215" s="12"/>
      <c r="H215" s="12"/>
      <c r="I215" s="32"/>
      <c r="J215" s="9"/>
      <c r="K215" s="9"/>
      <c r="L215" s="32"/>
      <c r="M215" s="9"/>
      <c r="N215" s="9"/>
      <c r="O215" s="9"/>
      <c r="P215" s="9"/>
      <c r="Q215" s="37"/>
      <c r="R215" s="11"/>
      <c r="S215" s="11"/>
      <c r="T215" s="11"/>
      <c r="U215" s="37"/>
      <c r="V215" s="9"/>
      <c r="W215" s="21"/>
      <c r="X215" s="9"/>
      <c r="Y215" s="12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O215" s="8"/>
    </row>
    <row r="216" spans="1:41" x14ac:dyDescent="0.25">
      <c r="A216" s="9"/>
      <c r="B216" s="9"/>
      <c r="C216" s="9"/>
      <c r="D216" s="10"/>
      <c r="E216" s="32"/>
      <c r="F216" s="12"/>
      <c r="G216" s="12"/>
      <c r="H216" s="12"/>
      <c r="I216" s="32"/>
      <c r="J216" s="9"/>
      <c r="K216" s="9"/>
      <c r="L216" s="32"/>
      <c r="M216" s="9"/>
      <c r="N216" s="9"/>
      <c r="O216" s="9"/>
      <c r="P216" s="9"/>
      <c r="Q216" s="37"/>
      <c r="R216" s="11"/>
      <c r="S216" s="11"/>
      <c r="T216" s="11"/>
      <c r="U216" s="37"/>
      <c r="V216" s="9"/>
      <c r="W216" s="21"/>
      <c r="X216" s="9"/>
      <c r="Y216" s="12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O216" s="8"/>
    </row>
    <row r="217" spans="1:41" x14ac:dyDescent="0.25">
      <c r="A217" s="9"/>
      <c r="B217" s="9"/>
      <c r="C217" s="9"/>
      <c r="D217" s="10"/>
      <c r="E217" s="32"/>
      <c r="F217" s="12"/>
      <c r="G217" s="12"/>
      <c r="H217" s="12"/>
      <c r="I217" s="32"/>
      <c r="J217" s="9"/>
      <c r="K217" s="9"/>
      <c r="L217" s="32"/>
      <c r="M217" s="9"/>
      <c r="N217" s="9"/>
      <c r="O217" s="9"/>
      <c r="P217" s="9"/>
      <c r="Q217" s="37"/>
      <c r="R217" s="11"/>
      <c r="S217" s="11"/>
      <c r="T217" s="11"/>
      <c r="U217" s="37"/>
      <c r="V217" s="9"/>
      <c r="W217" s="21"/>
      <c r="X217" s="9"/>
      <c r="Y217" s="12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O217" s="8"/>
    </row>
    <row r="218" spans="1:41" x14ac:dyDescent="0.25">
      <c r="A218" s="9"/>
      <c r="B218" s="9"/>
      <c r="C218" s="9"/>
      <c r="D218" s="10"/>
      <c r="E218" s="32"/>
      <c r="F218" s="12"/>
      <c r="G218" s="12"/>
      <c r="H218" s="12"/>
      <c r="I218" s="32"/>
      <c r="J218" s="9"/>
      <c r="K218" s="9"/>
      <c r="L218" s="32"/>
      <c r="M218" s="9"/>
      <c r="N218" s="9"/>
      <c r="O218" s="9"/>
      <c r="P218" s="9"/>
      <c r="Q218" s="37"/>
      <c r="R218" s="11"/>
      <c r="S218" s="11"/>
      <c r="T218" s="11"/>
      <c r="U218" s="37"/>
      <c r="V218" s="9"/>
      <c r="W218" s="21"/>
      <c r="X218" s="9"/>
      <c r="Y218" s="12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O218" s="8"/>
    </row>
    <row r="219" spans="1:41" x14ac:dyDescent="0.25">
      <c r="A219" s="9"/>
      <c r="B219" s="9"/>
      <c r="C219" s="9"/>
      <c r="D219" s="10"/>
      <c r="E219" s="32"/>
      <c r="F219" s="12"/>
      <c r="G219" s="12"/>
      <c r="H219" s="12"/>
      <c r="I219" s="32"/>
      <c r="J219" s="9"/>
      <c r="K219" s="9"/>
      <c r="L219" s="32"/>
      <c r="M219" s="9"/>
      <c r="N219" s="9"/>
      <c r="O219" s="9"/>
      <c r="P219" s="9"/>
      <c r="Q219" s="37"/>
      <c r="R219" s="11"/>
      <c r="S219" s="11"/>
      <c r="T219" s="11"/>
      <c r="U219" s="37"/>
      <c r="V219" s="9"/>
      <c r="W219" s="21"/>
      <c r="X219" s="9"/>
      <c r="Y219" s="12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O219" s="8"/>
    </row>
    <row r="220" spans="1:41" x14ac:dyDescent="0.25">
      <c r="A220" s="9"/>
      <c r="B220" s="9"/>
      <c r="C220" s="9"/>
      <c r="D220" s="10"/>
      <c r="E220" s="32"/>
      <c r="F220" s="12"/>
      <c r="G220" s="12"/>
      <c r="H220" s="12"/>
      <c r="I220" s="32"/>
      <c r="J220" s="9"/>
      <c r="K220" s="9"/>
      <c r="L220" s="32"/>
      <c r="M220" s="9"/>
      <c r="N220" s="9"/>
      <c r="O220" s="9"/>
      <c r="P220" s="9"/>
      <c r="Q220" s="37"/>
      <c r="R220" s="11"/>
      <c r="S220" s="11"/>
      <c r="T220" s="11"/>
      <c r="U220" s="37"/>
      <c r="V220" s="9"/>
      <c r="W220" s="21"/>
      <c r="X220" s="9"/>
      <c r="Y220" s="12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O220" s="8"/>
    </row>
    <row r="221" spans="1:41" x14ac:dyDescent="0.25">
      <c r="A221" s="9"/>
      <c r="B221" s="9"/>
      <c r="C221" s="9"/>
      <c r="D221" s="10"/>
      <c r="E221" s="32"/>
      <c r="F221" s="12"/>
      <c r="G221" s="12"/>
      <c r="H221" s="12"/>
      <c r="I221" s="32"/>
      <c r="J221" s="9"/>
      <c r="K221" s="9"/>
      <c r="L221" s="32"/>
      <c r="M221" s="9"/>
      <c r="N221" s="9"/>
      <c r="O221" s="9"/>
      <c r="P221" s="9"/>
      <c r="Q221" s="37"/>
      <c r="R221" s="11"/>
      <c r="S221" s="11"/>
      <c r="T221" s="11"/>
      <c r="U221" s="37"/>
      <c r="V221" s="9"/>
      <c r="W221" s="21"/>
      <c r="X221" s="9"/>
      <c r="Y221" s="12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O221" s="8"/>
    </row>
    <row r="222" spans="1:41" x14ac:dyDescent="0.25">
      <c r="A222" s="9"/>
      <c r="B222" s="9"/>
      <c r="C222" s="9"/>
      <c r="D222" s="10"/>
      <c r="E222" s="32"/>
      <c r="F222" s="12"/>
      <c r="G222" s="12"/>
      <c r="H222" s="12"/>
      <c r="I222" s="32"/>
      <c r="J222" s="9"/>
      <c r="K222" s="9"/>
      <c r="L222" s="32"/>
      <c r="M222" s="9"/>
      <c r="N222" s="9"/>
      <c r="O222" s="9"/>
      <c r="P222" s="9"/>
      <c r="Q222" s="37"/>
      <c r="R222" s="11"/>
      <c r="S222" s="11"/>
      <c r="T222" s="11"/>
      <c r="U222" s="37"/>
      <c r="V222" s="9"/>
      <c r="W222" s="21"/>
      <c r="X222" s="9"/>
      <c r="Y222" s="12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O222" s="8"/>
    </row>
    <row r="223" spans="1:41" x14ac:dyDescent="0.25">
      <c r="A223" s="9"/>
      <c r="B223" s="9"/>
      <c r="C223" s="9"/>
      <c r="D223" s="10"/>
      <c r="E223" s="32"/>
      <c r="F223" s="12"/>
      <c r="G223" s="12"/>
      <c r="H223" s="12"/>
      <c r="I223" s="32"/>
      <c r="J223" s="9"/>
      <c r="K223" s="9"/>
      <c r="L223" s="32"/>
      <c r="M223" s="9"/>
      <c r="N223" s="9"/>
      <c r="O223" s="9"/>
      <c r="P223" s="9"/>
      <c r="Q223" s="37"/>
      <c r="R223" s="11"/>
      <c r="S223" s="11"/>
      <c r="T223" s="11"/>
      <c r="U223" s="37"/>
      <c r="V223" s="9"/>
      <c r="W223" s="21"/>
      <c r="X223" s="9"/>
      <c r="Y223" s="12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O223" s="8"/>
    </row>
    <row r="224" spans="1:41" x14ac:dyDescent="0.25">
      <c r="A224" s="9"/>
      <c r="B224" s="9"/>
      <c r="C224" s="9"/>
      <c r="D224" s="10"/>
      <c r="E224" s="32"/>
      <c r="F224" s="12"/>
      <c r="G224" s="12"/>
      <c r="H224" s="12"/>
      <c r="I224" s="32"/>
      <c r="J224" s="9"/>
      <c r="K224" s="9"/>
      <c r="L224" s="32"/>
      <c r="M224" s="9"/>
      <c r="N224" s="9"/>
      <c r="O224" s="9"/>
      <c r="P224" s="9"/>
      <c r="Q224" s="37"/>
      <c r="R224" s="11"/>
      <c r="S224" s="11"/>
      <c r="T224" s="11"/>
      <c r="U224" s="37"/>
      <c r="V224" s="9"/>
      <c r="W224" s="21"/>
      <c r="X224" s="9"/>
      <c r="Y224" s="12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O224" s="8"/>
    </row>
    <row r="225" spans="1:41" x14ac:dyDescent="0.25">
      <c r="A225" s="9"/>
      <c r="B225" s="9"/>
      <c r="C225" s="9"/>
      <c r="D225" s="10"/>
      <c r="E225" s="32"/>
      <c r="F225" s="12"/>
      <c r="G225" s="12"/>
      <c r="H225" s="12"/>
      <c r="I225" s="32"/>
      <c r="J225" s="9"/>
      <c r="K225" s="9"/>
      <c r="L225" s="32"/>
      <c r="M225" s="9"/>
      <c r="N225" s="9"/>
      <c r="O225" s="9"/>
      <c r="P225" s="9"/>
      <c r="Q225" s="37"/>
      <c r="R225" s="11"/>
      <c r="S225" s="11"/>
      <c r="T225" s="11"/>
      <c r="U225" s="37"/>
      <c r="V225" s="9"/>
      <c r="W225" s="21"/>
      <c r="X225" s="9"/>
      <c r="Y225" s="12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O225" s="8"/>
    </row>
    <row r="226" spans="1:41" x14ac:dyDescent="0.25">
      <c r="A226" s="9"/>
      <c r="B226" s="9"/>
      <c r="C226" s="9"/>
      <c r="D226" s="10"/>
      <c r="E226" s="32"/>
      <c r="F226" s="12"/>
      <c r="G226" s="12"/>
      <c r="H226" s="12"/>
      <c r="I226" s="32"/>
      <c r="J226" s="9"/>
      <c r="K226" s="9"/>
      <c r="L226" s="32"/>
      <c r="M226" s="9"/>
      <c r="N226" s="9"/>
      <c r="O226" s="9"/>
      <c r="P226" s="9"/>
      <c r="Q226" s="37"/>
      <c r="R226" s="11"/>
      <c r="S226" s="11"/>
      <c r="T226" s="11"/>
      <c r="U226" s="37"/>
      <c r="V226" s="9"/>
      <c r="W226" s="21"/>
      <c r="X226" s="9"/>
      <c r="Y226" s="12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O226" s="8"/>
    </row>
    <row r="227" spans="1:41" x14ac:dyDescent="0.25">
      <c r="A227" s="9"/>
      <c r="B227" s="9"/>
      <c r="C227" s="9"/>
      <c r="D227" s="10"/>
      <c r="E227" s="32"/>
      <c r="F227" s="12"/>
      <c r="G227" s="12"/>
      <c r="H227" s="12"/>
      <c r="I227" s="32"/>
      <c r="J227" s="9"/>
      <c r="K227" s="9"/>
      <c r="L227" s="32"/>
      <c r="M227" s="9"/>
      <c r="N227" s="9"/>
      <c r="O227" s="9"/>
      <c r="P227" s="9"/>
      <c r="Q227" s="37"/>
      <c r="R227" s="11"/>
      <c r="S227" s="11"/>
      <c r="T227" s="11"/>
      <c r="U227" s="37"/>
      <c r="V227" s="9"/>
      <c r="W227" s="21"/>
      <c r="X227" s="9"/>
      <c r="Y227" s="12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O227" s="8"/>
    </row>
    <row r="228" spans="1:41" x14ac:dyDescent="0.25">
      <c r="A228" s="9"/>
      <c r="B228" s="9"/>
      <c r="C228" s="9"/>
      <c r="D228" s="10"/>
      <c r="E228" s="32"/>
      <c r="F228" s="12"/>
      <c r="G228" s="12"/>
      <c r="H228" s="12"/>
      <c r="I228" s="32"/>
      <c r="J228" s="9"/>
      <c r="K228" s="9"/>
      <c r="L228" s="32"/>
      <c r="M228" s="9"/>
      <c r="N228" s="9"/>
      <c r="O228" s="9"/>
      <c r="P228" s="9"/>
      <c r="Q228" s="37"/>
      <c r="R228" s="11"/>
      <c r="S228" s="11"/>
      <c r="T228" s="11"/>
      <c r="U228" s="37"/>
      <c r="V228" s="9"/>
      <c r="W228" s="21"/>
      <c r="X228" s="9"/>
      <c r="Y228" s="12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O228" s="8"/>
    </row>
    <row r="229" spans="1:41" x14ac:dyDescent="0.25">
      <c r="A229" s="9"/>
      <c r="B229" s="9"/>
      <c r="C229" s="9"/>
      <c r="D229" s="10"/>
      <c r="E229" s="32"/>
      <c r="F229" s="12"/>
      <c r="G229" s="12"/>
      <c r="H229" s="12"/>
      <c r="I229" s="32"/>
      <c r="J229" s="9"/>
      <c r="K229" s="9"/>
      <c r="L229" s="32"/>
      <c r="M229" s="9"/>
      <c r="N229" s="9"/>
      <c r="O229" s="9"/>
      <c r="P229" s="9"/>
      <c r="Q229" s="37"/>
      <c r="R229" s="11"/>
      <c r="S229" s="11"/>
      <c r="T229" s="11"/>
      <c r="U229" s="37"/>
      <c r="V229" s="9"/>
      <c r="W229" s="21"/>
      <c r="X229" s="9"/>
      <c r="Y229" s="12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O229" s="8"/>
    </row>
    <row r="230" spans="1:41" x14ac:dyDescent="0.25">
      <c r="A230" s="9"/>
      <c r="B230" s="9"/>
      <c r="C230" s="9"/>
      <c r="D230" s="10"/>
      <c r="E230" s="32"/>
      <c r="F230" s="12"/>
      <c r="G230" s="12"/>
      <c r="H230" s="12"/>
      <c r="I230" s="32"/>
      <c r="J230" s="9"/>
      <c r="K230" s="9"/>
      <c r="L230" s="32"/>
      <c r="M230" s="9"/>
      <c r="N230" s="9"/>
      <c r="O230" s="9"/>
      <c r="P230" s="9"/>
      <c r="Q230" s="37"/>
      <c r="R230" s="11"/>
      <c r="S230" s="11"/>
      <c r="T230" s="11"/>
      <c r="U230" s="37"/>
      <c r="V230" s="9"/>
      <c r="W230" s="21"/>
      <c r="X230" s="9"/>
      <c r="Y230" s="12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O230" s="8"/>
    </row>
    <row r="231" spans="1:41" x14ac:dyDescent="0.25">
      <c r="A231" s="9"/>
      <c r="B231" s="9"/>
      <c r="C231" s="9"/>
      <c r="D231" s="10"/>
      <c r="E231" s="32"/>
      <c r="F231" s="12"/>
      <c r="G231" s="12"/>
      <c r="H231" s="12"/>
      <c r="I231" s="32"/>
      <c r="J231" s="9"/>
      <c r="K231" s="9"/>
      <c r="L231" s="32"/>
      <c r="M231" s="9"/>
      <c r="N231" s="9"/>
      <c r="O231" s="9"/>
      <c r="P231" s="9"/>
      <c r="Q231" s="37"/>
      <c r="R231" s="11"/>
      <c r="S231" s="11"/>
      <c r="T231" s="11"/>
      <c r="U231" s="37"/>
      <c r="V231" s="9"/>
      <c r="W231" s="21"/>
      <c r="X231" s="9"/>
      <c r="Y231" s="12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O231" s="8"/>
    </row>
    <row r="232" spans="1:41" x14ac:dyDescent="0.25">
      <c r="A232" s="9"/>
      <c r="B232" s="9"/>
      <c r="C232" s="9"/>
      <c r="D232" s="10"/>
      <c r="E232" s="32"/>
      <c r="F232" s="12"/>
      <c r="G232" s="12"/>
      <c r="H232" s="12"/>
      <c r="I232" s="32"/>
      <c r="J232" s="9"/>
      <c r="K232" s="9"/>
      <c r="L232" s="32"/>
      <c r="M232" s="9"/>
      <c r="N232" s="9"/>
      <c r="O232" s="9"/>
      <c r="P232" s="9"/>
      <c r="Q232" s="37"/>
      <c r="R232" s="11"/>
      <c r="S232" s="11"/>
      <c r="T232" s="11"/>
      <c r="U232" s="37"/>
      <c r="V232" s="9"/>
      <c r="W232" s="21"/>
      <c r="X232" s="9"/>
      <c r="Y232" s="12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O232" s="8"/>
    </row>
    <row r="233" spans="1:41" x14ac:dyDescent="0.25">
      <c r="A233" s="9"/>
      <c r="B233" s="9"/>
      <c r="C233" s="9"/>
      <c r="D233" s="10"/>
      <c r="E233" s="32"/>
      <c r="F233" s="12"/>
      <c r="G233" s="12"/>
      <c r="H233" s="12"/>
      <c r="I233" s="32"/>
      <c r="J233" s="9"/>
      <c r="K233" s="9"/>
      <c r="L233" s="32"/>
      <c r="M233" s="9"/>
      <c r="N233" s="9"/>
      <c r="O233" s="9"/>
      <c r="P233" s="9"/>
      <c r="Q233" s="37"/>
      <c r="R233" s="11"/>
      <c r="S233" s="11"/>
      <c r="T233" s="11"/>
      <c r="U233" s="37"/>
      <c r="V233" s="9"/>
      <c r="W233" s="21"/>
      <c r="X233" s="9"/>
      <c r="Y233" s="12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O233" s="8"/>
    </row>
    <row r="234" spans="1:41" x14ac:dyDescent="0.25">
      <c r="A234" s="9"/>
      <c r="B234" s="9"/>
      <c r="C234" s="9"/>
      <c r="D234" s="10"/>
      <c r="E234" s="32"/>
      <c r="F234" s="12"/>
      <c r="G234" s="12"/>
      <c r="H234" s="12"/>
      <c r="I234" s="32"/>
      <c r="J234" s="9"/>
      <c r="K234" s="9"/>
      <c r="L234" s="32"/>
      <c r="M234" s="9"/>
      <c r="N234" s="9"/>
      <c r="O234" s="9"/>
      <c r="P234" s="9"/>
      <c r="Q234" s="37"/>
      <c r="R234" s="11"/>
      <c r="S234" s="11"/>
      <c r="T234" s="11"/>
      <c r="U234" s="37"/>
      <c r="V234" s="9"/>
      <c r="W234" s="21"/>
      <c r="X234" s="9"/>
      <c r="Y234" s="12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O234" s="8"/>
    </row>
    <row r="235" spans="1:41" x14ac:dyDescent="0.25">
      <c r="A235" s="9"/>
      <c r="B235" s="9"/>
      <c r="C235" s="9"/>
      <c r="D235" s="10"/>
      <c r="E235" s="32"/>
      <c r="F235" s="12"/>
      <c r="G235" s="12"/>
      <c r="H235" s="12"/>
      <c r="I235" s="32"/>
      <c r="J235" s="9"/>
      <c r="K235" s="9"/>
      <c r="L235" s="32"/>
      <c r="M235" s="9"/>
      <c r="N235" s="9"/>
      <c r="O235" s="9"/>
      <c r="P235" s="9"/>
      <c r="Q235" s="37"/>
      <c r="R235" s="11"/>
      <c r="S235" s="11"/>
      <c r="T235" s="11"/>
      <c r="U235" s="37"/>
      <c r="V235" s="9"/>
      <c r="W235" s="21"/>
      <c r="X235" s="9"/>
      <c r="Y235" s="12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O235" s="8"/>
    </row>
    <row r="236" spans="1:41" x14ac:dyDescent="0.25">
      <c r="A236" s="9"/>
      <c r="B236" s="9"/>
      <c r="C236" s="9"/>
      <c r="D236" s="10"/>
      <c r="E236" s="32"/>
      <c r="F236" s="12"/>
      <c r="G236" s="12"/>
      <c r="H236" s="12"/>
      <c r="I236" s="32"/>
      <c r="J236" s="9"/>
      <c r="K236" s="9"/>
      <c r="L236" s="32"/>
      <c r="M236" s="9"/>
      <c r="N236" s="9"/>
      <c r="O236" s="9"/>
      <c r="P236" s="9"/>
      <c r="Q236" s="37"/>
      <c r="R236" s="11"/>
      <c r="S236" s="11"/>
      <c r="T236" s="11"/>
      <c r="U236" s="37"/>
      <c r="V236" s="9"/>
      <c r="W236" s="21"/>
      <c r="X236" s="9"/>
      <c r="Y236" s="12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O236" s="8"/>
    </row>
    <row r="237" spans="1:41" x14ac:dyDescent="0.25">
      <c r="A237" s="9"/>
      <c r="B237" s="9"/>
      <c r="C237" s="9"/>
      <c r="D237" s="10"/>
      <c r="E237" s="32"/>
      <c r="F237" s="12"/>
      <c r="G237" s="12"/>
      <c r="H237" s="12"/>
      <c r="I237" s="32"/>
      <c r="J237" s="9"/>
      <c r="K237" s="9"/>
      <c r="L237" s="32"/>
      <c r="M237" s="9"/>
      <c r="N237" s="9"/>
      <c r="O237" s="9"/>
      <c r="P237" s="9"/>
      <c r="Q237" s="37"/>
      <c r="R237" s="11"/>
      <c r="S237" s="11"/>
      <c r="T237" s="11"/>
      <c r="U237" s="37"/>
      <c r="V237" s="9"/>
      <c r="W237" s="21"/>
      <c r="X237" s="9"/>
      <c r="Y237" s="12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O237" s="8"/>
    </row>
    <row r="238" spans="1:41" x14ac:dyDescent="0.25">
      <c r="A238" s="9"/>
      <c r="B238" s="9"/>
      <c r="C238" s="9"/>
      <c r="D238" s="10"/>
      <c r="E238" s="32"/>
      <c r="F238" s="12"/>
      <c r="G238" s="12"/>
      <c r="H238" s="12"/>
      <c r="I238" s="32"/>
      <c r="J238" s="9"/>
      <c r="K238" s="9"/>
      <c r="L238" s="32"/>
      <c r="M238" s="9"/>
      <c r="N238" s="9"/>
      <c r="O238" s="9"/>
      <c r="P238" s="9"/>
      <c r="Q238" s="37"/>
      <c r="R238" s="11"/>
      <c r="S238" s="11"/>
      <c r="T238" s="11"/>
      <c r="U238" s="37"/>
      <c r="V238" s="9"/>
      <c r="W238" s="21"/>
      <c r="X238" s="9"/>
      <c r="Y238" s="12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O238" s="8"/>
    </row>
    <row r="239" spans="1:41" x14ac:dyDescent="0.25">
      <c r="A239" s="9"/>
      <c r="B239" s="9"/>
      <c r="C239" s="9"/>
      <c r="D239" s="10"/>
      <c r="E239" s="32"/>
      <c r="F239" s="12"/>
      <c r="G239" s="12"/>
      <c r="H239" s="12"/>
      <c r="I239" s="32"/>
      <c r="J239" s="9"/>
      <c r="K239" s="9"/>
      <c r="L239" s="32"/>
      <c r="M239" s="9"/>
      <c r="N239" s="9"/>
      <c r="O239" s="9"/>
      <c r="P239" s="9"/>
      <c r="Q239" s="37"/>
      <c r="R239" s="11"/>
      <c r="S239" s="11"/>
      <c r="T239" s="11"/>
      <c r="U239" s="37"/>
      <c r="V239" s="9"/>
      <c r="W239" s="21"/>
      <c r="X239" s="9"/>
      <c r="Y239" s="12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O239" s="8"/>
    </row>
    <row r="240" spans="1:41" x14ac:dyDescent="0.25">
      <c r="A240" s="9"/>
      <c r="B240" s="9"/>
      <c r="C240" s="9"/>
      <c r="D240" s="10"/>
      <c r="E240" s="32"/>
      <c r="F240" s="12"/>
      <c r="G240" s="12"/>
      <c r="H240" s="12"/>
      <c r="I240" s="32"/>
      <c r="J240" s="9"/>
      <c r="K240" s="9"/>
      <c r="L240" s="32"/>
      <c r="M240" s="9"/>
      <c r="N240" s="9"/>
      <c r="O240" s="9"/>
      <c r="P240" s="9"/>
      <c r="Q240" s="37"/>
      <c r="R240" s="11"/>
      <c r="S240" s="11"/>
      <c r="T240" s="11"/>
      <c r="U240" s="37"/>
      <c r="V240" s="9"/>
      <c r="W240" s="21"/>
      <c r="X240" s="9"/>
      <c r="Y240" s="12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O240" s="8"/>
    </row>
    <row r="241" spans="1:41" x14ac:dyDescent="0.25">
      <c r="A241" s="9"/>
      <c r="B241" s="9"/>
      <c r="C241" s="9"/>
      <c r="D241" s="10"/>
      <c r="E241" s="32"/>
      <c r="F241" s="12"/>
      <c r="G241" s="12"/>
      <c r="H241" s="12"/>
      <c r="I241" s="32"/>
      <c r="J241" s="9"/>
      <c r="K241" s="9"/>
      <c r="L241" s="32"/>
      <c r="M241" s="9"/>
      <c r="N241" s="9"/>
      <c r="O241" s="9"/>
      <c r="P241" s="9"/>
      <c r="Q241" s="37"/>
      <c r="R241" s="11"/>
      <c r="S241" s="11"/>
      <c r="T241" s="11"/>
      <c r="U241" s="37"/>
      <c r="V241" s="9"/>
      <c r="W241" s="21"/>
      <c r="X241" s="9"/>
      <c r="Y241" s="12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O241" s="8"/>
    </row>
    <row r="242" spans="1:41" x14ac:dyDescent="0.25">
      <c r="A242" s="9"/>
      <c r="B242" s="9"/>
      <c r="C242" s="9"/>
      <c r="D242" s="10"/>
      <c r="E242" s="32"/>
      <c r="F242" s="12"/>
      <c r="G242" s="12"/>
      <c r="H242" s="12"/>
      <c r="I242" s="32"/>
      <c r="J242" s="9"/>
      <c r="K242" s="9"/>
      <c r="L242" s="32"/>
      <c r="M242" s="9"/>
      <c r="N242" s="9"/>
      <c r="O242" s="9"/>
      <c r="P242" s="9"/>
      <c r="Q242" s="37"/>
      <c r="R242" s="11"/>
      <c r="S242" s="11"/>
      <c r="T242" s="11"/>
      <c r="U242" s="37"/>
      <c r="V242" s="9"/>
      <c r="W242" s="21"/>
      <c r="X242" s="9"/>
      <c r="Y242" s="12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O242" s="8"/>
    </row>
    <row r="243" spans="1:41" x14ac:dyDescent="0.25">
      <c r="A243" s="9"/>
      <c r="B243" s="9"/>
      <c r="C243" s="9"/>
      <c r="D243" s="10"/>
      <c r="E243" s="32"/>
      <c r="F243" s="12"/>
      <c r="G243" s="12"/>
      <c r="H243" s="12"/>
      <c r="I243" s="32"/>
      <c r="J243" s="9"/>
      <c r="K243" s="9"/>
      <c r="L243" s="32"/>
      <c r="M243" s="9"/>
      <c r="N243" s="9"/>
      <c r="O243" s="9"/>
      <c r="P243" s="9"/>
      <c r="Q243" s="37"/>
      <c r="R243" s="11"/>
      <c r="S243" s="11"/>
      <c r="T243" s="11"/>
      <c r="U243" s="37"/>
      <c r="V243" s="9"/>
      <c r="W243" s="21"/>
      <c r="X243" s="9"/>
      <c r="Y243" s="12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O243" s="8"/>
    </row>
    <row r="244" spans="1:41" x14ac:dyDescent="0.25">
      <c r="A244" s="9"/>
      <c r="B244" s="9"/>
      <c r="C244" s="9"/>
      <c r="D244" s="10"/>
      <c r="E244" s="32"/>
      <c r="F244" s="12"/>
      <c r="G244" s="12"/>
      <c r="H244" s="12"/>
      <c r="I244" s="32"/>
      <c r="J244" s="9"/>
      <c r="K244" s="9"/>
      <c r="L244" s="32"/>
      <c r="M244" s="9"/>
      <c r="N244" s="9"/>
      <c r="O244" s="9"/>
      <c r="P244" s="9"/>
      <c r="Q244" s="37"/>
      <c r="R244" s="11"/>
      <c r="S244" s="11"/>
      <c r="T244" s="11"/>
      <c r="U244" s="37"/>
      <c r="V244" s="9"/>
      <c r="W244" s="21"/>
      <c r="X244" s="9"/>
      <c r="Y244" s="12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O244" s="8"/>
    </row>
    <row r="245" spans="1:41" x14ac:dyDescent="0.25">
      <c r="A245" s="9"/>
      <c r="B245" s="9"/>
      <c r="C245" s="9"/>
      <c r="D245" s="10"/>
      <c r="E245" s="32"/>
      <c r="F245" s="12"/>
      <c r="G245" s="12"/>
      <c r="H245" s="12"/>
      <c r="I245" s="32"/>
      <c r="J245" s="9"/>
      <c r="K245" s="9"/>
      <c r="L245" s="32"/>
      <c r="M245" s="9"/>
      <c r="N245" s="9"/>
      <c r="O245" s="9"/>
      <c r="P245" s="9"/>
      <c r="Q245" s="37"/>
      <c r="R245" s="11"/>
      <c r="S245" s="11"/>
      <c r="T245" s="11"/>
      <c r="U245" s="37"/>
      <c r="V245" s="9"/>
      <c r="W245" s="21"/>
      <c r="X245" s="9"/>
      <c r="Y245" s="12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O245" s="8"/>
    </row>
    <row r="246" spans="1:41" x14ac:dyDescent="0.25">
      <c r="A246" s="9"/>
      <c r="B246" s="9"/>
      <c r="C246" s="9"/>
      <c r="D246" s="10"/>
      <c r="E246" s="32"/>
      <c r="F246" s="12"/>
      <c r="G246" s="12"/>
      <c r="H246" s="12"/>
      <c r="I246" s="32"/>
      <c r="J246" s="9"/>
      <c r="K246" s="9"/>
      <c r="L246" s="32"/>
      <c r="M246" s="9"/>
      <c r="N246" s="9"/>
      <c r="O246" s="9"/>
      <c r="P246" s="9"/>
      <c r="Q246" s="37"/>
      <c r="R246" s="11"/>
      <c r="S246" s="11"/>
      <c r="T246" s="11"/>
      <c r="U246" s="37"/>
      <c r="V246" s="9"/>
      <c r="W246" s="21"/>
      <c r="X246" s="9"/>
      <c r="Y246" s="12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O246" s="8"/>
    </row>
    <row r="247" spans="1:41" x14ac:dyDescent="0.25">
      <c r="A247" s="9"/>
      <c r="B247" s="9"/>
      <c r="C247" s="9"/>
      <c r="D247" s="10"/>
      <c r="E247" s="32"/>
      <c r="F247" s="12"/>
      <c r="G247" s="12"/>
      <c r="H247" s="12"/>
      <c r="I247" s="32"/>
      <c r="J247" s="9"/>
      <c r="K247" s="9"/>
      <c r="L247" s="32"/>
      <c r="M247" s="9"/>
      <c r="N247" s="9"/>
      <c r="O247" s="9"/>
      <c r="P247" s="9"/>
      <c r="Q247" s="37"/>
      <c r="R247" s="11"/>
      <c r="S247" s="11"/>
      <c r="T247" s="11"/>
      <c r="U247" s="37"/>
      <c r="V247" s="9"/>
      <c r="W247" s="21"/>
      <c r="X247" s="9"/>
      <c r="Y247" s="12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O247" s="8"/>
    </row>
    <row r="248" spans="1:41" x14ac:dyDescent="0.25">
      <c r="A248" s="9"/>
      <c r="B248" s="9"/>
      <c r="C248" s="9"/>
      <c r="D248" s="10"/>
      <c r="E248" s="32"/>
      <c r="F248" s="12"/>
      <c r="G248" s="12"/>
      <c r="H248" s="12"/>
      <c r="I248" s="32"/>
      <c r="J248" s="9"/>
      <c r="K248" s="9"/>
      <c r="L248" s="32"/>
      <c r="M248" s="9"/>
      <c r="N248" s="9"/>
      <c r="O248" s="9"/>
      <c r="P248" s="9"/>
      <c r="Q248" s="37"/>
      <c r="R248" s="11"/>
      <c r="S248" s="11"/>
      <c r="T248" s="11"/>
      <c r="U248" s="37"/>
      <c r="V248" s="9"/>
      <c r="W248" s="21"/>
      <c r="X248" s="9"/>
      <c r="Y248" s="12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O248" s="8"/>
    </row>
    <row r="249" spans="1:41" x14ac:dyDescent="0.25">
      <c r="A249" s="9"/>
      <c r="B249" s="9"/>
      <c r="C249" s="9"/>
      <c r="D249" s="10"/>
      <c r="E249" s="32"/>
      <c r="F249" s="12"/>
      <c r="G249" s="12"/>
      <c r="H249" s="12"/>
      <c r="I249" s="32"/>
      <c r="J249" s="9"/>
      <c r="K249" s="9"/>
      <c r="L249" s="32"/>
      <c r="M249" s="9"/>
      <c r="N249" s="9"/>
      <c r="O249" s="9"/>
      <c r="P249" s="9"/>
      <c r="Q249" s="37"/>
      <c r="R249" s="11"/>
      <c r="S249" s="11"/>
      <c r="T249" s="11"/>
      <c r="U249" s="37"/>
      <c r="V249" s="9"/>
      <c r="W249" s="21"/>
      <c r="X249" s="9"/>
      <c r="Y249" s="12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O249" s="8"/>
    </row>
    <row r="250" spans="1:41" x14ac:dyDescent="0.25">
      <c r="A250" s="9"/>
      <c r="B250" s="9"/>
      <c r="C250" s="9"/>
      <c r="D250" s="10"/>
      <c r="E250" s="32"/>
      <c r="F250" s="12"/>
      <c r="G250" s="12"/>
      <c r="H250" s="12"/>
      <c r="I250" s="32"/>
      <c r="J250" s="9"/>
      <c r="K250" s="9"/>
      <c r="L250" s="32"/>
      <c r="M250" s="9"/>
      <c r="N250" s="9"/>
      <c r="O250" s="9"/>
      <c r="P250" s="9"/>
      <c r="Q250" s="37"/>
      <c r="R250" s="11"/>
      <c r="S250" s="11"/>
      <c r="T250" s="11"/>
      <c r="U250" s="37"/>
      <c r="V250" s="9"/>
      <c r="W250" s="21"/>
      <c r="X250" s="9"/>
      <c r="Y250" s="12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O250" s="8"/>
    </row>
    <row r="251" spans="1:41" x14ac:dyDescent="0.25">
      <c r="A251" s="9"/>
      <c r="B251" s="9"/>
      <c r="C251" s="9"/>
      <c r="D251" s="10"/>
      <c r="E251" s="32"/>
      <c r="F251" s="12"/>
      <c r="G251" s="12"/>
      <c r="H251" s="12"/>
      <c r="I251" s="32"/>
      <c r="J251" s="9"/>
      <c r="K251" s="9"/>
      <c r="L251" s="32"/>
      <c r="M251" s="9"/>
      <c r="N251" s="9"/>
      <c r="O251" s="9"/>
      <c r="P251" s="9"/>
      <c r="Q251" s="37"/>
      <c r="R251" s="11"/>
      <c r="S251" s="11"/>
      <c r="T251" s="11"/>
      <c r="U251" s="37"/>
      <c r="V251" s="9"/>
      <c r="W251" s="21"/>
      <c r="X251" s="9"/>
      <c r="Y251" s="12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O251" s="8"/>
    </row>
    <row r="252" spans="1:41" x14ac:dyDescent="0.25">
      <c r="A252" s="9"/>
      <c r="B252" s="9"/>
      <c r="C252" s="9"/>
      <c r="D252" s="10"/>
      <c r="E252" s="32"/>
      <c r="F252" s="12"/>
      <c r="G252" s="12"/>
      <c r="H252" s="12"/>
      <c r="I252" s="32"/>
      <c r="J252" s="9"/>
      <c r="K252" s="9"/>
      <c r="L252" s="32"/>
      <c r="M252" s="9"/>
      <c r="N252" s="9"/>
      <c r="O252" s="9"/>
      <c r="P252" s="9"/>
      <c r="Q252" s="37"/>
      <c r="R252" s="11"/>
      <c r="S252" s="11"/>
      <c r="T252" s="11"/>
      <c r="U252" s="37"/>
      <c r="V252" s="9"/>
      <c r="W252" s="21"/>
      <c r="X252" s="9"/>
      <c r="Y252" s="12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O252" s="8"/>
    </row>
    <row r="253" spans="1:41" x14ac:dyDescent="0.25">
      <c r="A253" s="9"/>
      <c r="B253" s="9"/>
      <c r="C253" s="9"/>
      <c r="D253" s="10"/>
      <c r="E253" s="32"/>
      <c r="F253" s="12"/>
      <c r="G253" s="12"/>
      <c r="H253" s="12"/>
      <c r="I253" s="32"/>
      <c r="J253" s="9"/>
      <c r="K253" s="9"/>
      <c r="L253" s="32"/>
      <c r="M253" s="9"/>
      <c r="N253" s="9"/>
      <c r="O253" s="9"/>
      <c r="P253" s="9"/>
      <c r="Q253" s="37"/>
      <c r="R253" s="11"/>
      <c r="S253" s="11"/>
      <c r="T253" s="11"/>
      <c r="U253" s="37"/>
      <c r="V253" s="9"/>
      <c r="W253" s="21"/>
      <c r="X253" s="9"/>
      <c r="Y253" s="12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O253" s="8"/>
    </row>
    <row r="254" spans="1:41" x14ac:dyDescent="0.25">
      <c r="A254" s="9"/>
      <c r="B254" s="9"/>
      <c r="C254" s="9"/>
      <c r="D254" s="10"/>
      <c r="E254" s="32"/>
      <c r="F254" s="12"/>
      <c r="G254" s="12"/>
      <c r="H254" s="12"/>
      <c r="I254" s="32"/>
      <c r="J254" s="9"/>
      <c r="K254" s="9"/>
      <c r="L254" s="32"/>
      <c r="M254" s="9"/>
      <c r="N254" s="9"/>
      <c r="O254" s="9"/>
      <c r="P254" s="9"/>
      <c r="Q254" s="37"/>
      <c r="R254" s="11"/>
      <c r="S254" s="11"/>
      <c r="T254" s="11"/>
      <c r="U254" s="37"/>
      <c r="V254" s="9"/>
      <c r="W254" s="21"/>
      <c r="X254" s="9"/>
      <c r="Y254" s="12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O254" s="8"/>
    </row>
    <row r="255" spans="1:41" x14ac:dyDescent="0.25">
      <c r="A255" s="9"/>
      <c r="B255" s="9"/>
      <c r="C255" s="9"/>
      <c r="D255" s="10"/>
      <c r="E255" s="32"/>
      <c r="F255" s="12"/>
      <c r="G255" s="12"/>
      <c r="H255" s="12"/>
      <c r="I255" s="32"/>
      <c r="J255" s="9"/>
      <c r="K255" s="9"/>
      <c r="L255" s="32"/>
      <c r="M255" s="9"/>
      <c r="N255" s="9"/>
      <c r="O255" s="9"/>
      <c r="P255" s="9"/>
      <c r="Q255" s="37"/>
      <c r="R255" s="11"/>
      <c r="S255" s="11"/>
      <c r="T255" s="11"/>
      <c r="U255" s="37"/>
      <c r="V255" s="9"/>
      <c r="W255" s="21"/>
      <c r="X255" s="9"/>
      <c r="Y255" s="12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O255" s="8"/>
    </row>
    <row r="256" spans="1:41" x14ac:dyDescent="0.25">
      <c r="A256" s="9"/>
      <c r="B256" s="9"/>
      <c r="C256" s="9"/>
      <c r="D256" s="10"/>
      <c r="E256" s="32"/>
      <c r="F256" s="12"/>
      <c r="G256" s="12"/>
      <c r="H256" s="12"/>
      <c r="I256" s="32"/>
      <c r="J256" s="9"/>
      <c r="K256" s="9"/>
      <c r="L256" s="32"/>
      <c r="M256" s="9"/>
      <c r="N256" s="9"/>
      <c r="O256" s="9"/>
      <c r="P256" s="9"/>
      <c r="Q256" s="37"/>
      <c r="R256" s="11"/>
      <c r="S256" s="11"/>
      <c r="T256" s="11"/>
      <c r="U256" s="37"/>
      <c r="V256" s="9"/>
      <c r="W256" s="21"/>
      <c r="X256" s="9"/>
      <c r="Y256" s="12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O256" s="8"/>
    </row>
    <row r="257" spans="1:41" x14ac:dyDescent="0.25">
      <c r="A257" s="9"/>
      <c r="B257" s="9"/>
      <c r="C257" s="9"/>
      <c r="D257" s="10"/>
      <c r="E257" s="32"/>
      <c r="F257" s="12"/>
      <c r="G257" s="12"/>
      <c r="H257" s="12"/>
      <c r="I257" s="32"/>
      <c r="J257" s="9"/>
      <c r="K257" s="9"/>
      <c r="L257" s="32"/>
      <c r="M257" s="9"/>
      <c r="N257" s="9"/>
      <c r="O257" s="9"/>
      <c r="P257" s="9"/>
      <c r="Q257" s="37"/>
      <c r="R257" s="11"/>
      <c r="S257" s="11"/>
      <c r="T257" s="11"/>
      <c r="U257" s="37"/>
      <c r="V257" s="9"/>
      <c r="W257" s="21"/>
      <c r="X257" s="9"/>
      <c r="Y257" s="12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O257" s="8"/>
    </row>
    <row r="258" spans="1:41" x14ac:dyDescent="0.25">
      <c r="A258" s="9"/>
      <c r="B258" s="9"/>
      <c r="C258" s="9"/>
      <c r="D258" s="10"/>
      <c r="E258" s="32"/>
      <c r="F258" s="12"/>
      <c r="G258" s="12"/>
      <c r="H258" s="12"/>
      <c r="I258" s="32"/>
      <c r="J258" s="9"/>
      <c r="K258" s="9"/>
      <c r="L258" s="32"/>
      <c r="M258" s="9"/>
      <c r="N258" s="9"/>
      <c r="O258" s="9"/>
      <c r="P258" s="9"/>
      <c r="Q258" s="37"/>
      <c r="R258" s="11"/>
      <c r="S258" s="11"/>
      <c r="T258" s="11"/>
      <c r="U258" s="37"/>
      <c r="V258" s="9"/>
      <c r="W258" s="21"/>
      <c r="X258" s="9"/>
      <c r="Y258" s="12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O258" s="8"/>
    </row>
  </sheetData>
  <mergeCells count="31">
    <mergeCell ref="Y57:AJ57"/>
    <mergeCell ref="Y58:AJ58"/>
    <mergeCell ref="L61:N61"/>
    <mergeCell ref="T61:X61"/>
    <mergeCell ref="Y56:AJ56"/>
    <mergeCell ref="B42:D42"/>
    <mergeCell ref="Y52:AJ52"/>
    <mergeCell ref="S53:Z53"/>
    <mergeCell ref="L54:N54"/>
    <mergeCell ref="T54:X54"/>
    <mergeCell ref="Y54:AJ54"/>
    <mergeCell ref="B39:D39"/>
    <mergeCell ref="P5:T5"/>
    <mergeCell ref="U5:V5"/>
    <mergeCell ref="W5:W6"/>
    <mergeCell ref="X5:X6"/>
    <mergeCell ref="B7:D7"/>
    <mergeCell ref="A1:H1"/>
    <mergeCell ref="A2:H2"/>
    <mergeCell ref="A3:AN3"/>
    <mergeCell ref="A5:A6"/>
    <mergeCell ref="B5:B6"/>
    <mergeCell ref="C5:C6"/>
    <mergeCell ref="D5:D6"/>
    <mergeCell ref="E5:H5"/>
    <mergeCell ref="I5:J5"/>
    <mergeCell ref="L5:O5"/>
    <mergeCell ref="AI5:AI6"/>
    <mergeCell ref="AJ5:AJ6"/>
    <mergeCell ref="Y5:Y6"/>
    <mergeCell ref="AD5:AH5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8"/>
  <sheetViews>
    <sheetView topLeftCell="F37" zoomScaleNormal="100" workbookViewId="0">
      <selection activeCell="AK20" sqref="AK20"/>
    </sheetView>
  </sheetViews>
  <sheetFormatPr defaultRowHeight="15" x14ac:dyDescent="0.25"/>
  <cols>
    <col min="1" max="1" width="3.5" style="8" bestFit="1" customWidth="1"/>
    <col min="2" max="2" width="17.59765625" style="8" customWidth="1"/>
    <col min="3" max="3" width="3.69921875" style="8" customWidth="1"/>
    <col min="4" max="4" width="6.09765625" style="33" customWidth="1"/>
    <col min="5" max="5" width="10.19921875" style="15" customWidth="1"/>
    <col min="6" max="6" width="8.69921875" style="15" customWidth="1"/>
    <col min="7" max="7" width="10" style="15" customWidth="1"/>
    <col min="8" max="8" width="5.09765625" style="33" customWidth="1"/>
    <col min="9" max="9" width="8.296875" style="8" customWidth="1"/>
    <col min="10" max="10" width="4.3984375" style="8" hidden="1" customWidth="1"/>
    <col min="11" max="11" width="5.09765625" style="33" customWidth="1"/>
    <col min="12" max="12" width="7.69921875" style="8" customWidth="1"/>
    <col min="13" max="13" width="6.69921875" style="8" customWidth="1"/>
    <col min="14" max="14" width="8.09765625" style="8" customWidth="1"/>
    <col min="15" max="15" width="4.3984375" style="8" customWidth="1"/>
    <col min="16" max="16" width="5.796875" style="38" customWidth="1"/>
    <col min="17" max="17" width="8.69921875" style="14" customWidth="1"/>
    <col min="18" max="18" width="8.09765625" style="14" customWidth="1"/>
    <col min="19" max="19" width="8.796875" style="14" customWidth="1"/>
    <col min="20" max="20" width="6" style="38" customWidth="1"/>
    <col min="21" max="21" width="8.59765625" style="8" customWidth="1"/>
    <col min="22" max="22" width="9.796875" style="22" customWidth="1"/>
    <col min="23" max="23" width="3.796875" style="8" hidden="1" customWidth="1"/>
    <col min="24" max="24" width="2.296875" style="15" hidden="1" customWidth="1"/>
    <col min="25" max="25" width="3.3984375" style="8" hidden="1" customWidth="1"/>
    <col min="26" max="26" width="2.296875" style="8" hidden="1" customWidth="1"/>
    <col min="27" max="27" width="3" style="8" hidden="1" customWidth="1"/>
    <col min="28" max="28" width="2.3984375" style="8" hidden="1" customWidth="1"/>
    <col min="29" max="29" width="2.296875" style="8" hidden="1" customWidth="1"/>
    <col min="30" max="30" width="2.3984375" style="8" hidden="1" customWidth="1"/>
    <col min="31" max="32" width="8.296875" style="8" hidden="1" customWidth="1"/>
    <col min="33" max="33" width="2.69921875" style="8" hidden="1" customWidth="1"/>
    <col min="34" max="34" width="8.296875" style="8" hidden="1" customWidth="1"/>
    <col min="35" max="35" width="5.19921875" style="8" bestFit="1" customWidth="1"/>
    <col min="36" max="36" width="11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71" t="s">
        <v>53</v>
      </c>
      <c r="B1" s="171"/>
      <c r="C1" s="171"/>
      <c r="D1" s="171"/>
      <c r="E1" s="171"/>
      <c r="F1" s="171"/>
      <c r="G1" s="171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71" t="s">
        <v>120</v>
      </c>
      <c r="B2" s="171"/>
      <c r="C2" s="171"/>
      <c r="D2" s="171"/>
      <c r="E2" s="171"/>
      <c r="F2" s="171"/>
      <c r="G2" s="171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72" t="s">
        <v>128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</row>
    <row r="4" spans="1:38" ht="20.2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5">
        <f>+V7+25733129</f>
        <v>154829519.72</v>
      </c>
    </row>
    <row r="5" spans="1:38" s="44" customFormat="1" ht="40.5" customHeight="1" x14ac:dyDescent="0.25">
      <c r="A5" s="173" t="s">
        <v>12</v>
      </c>
      <c r="B5" s="173" t="s">
        <v>13</v>
      </c>
      <c r="C5" s="173" t="s">
        <v>0</v>
      </c>
      <c r="D5" s="173" t="s">
        <v>31</v>
      </c>
      <c r="E5" s="173"/>
      <c r="F5" s="173"/>
      <c r="G5" s="173"/>
      <c r="H5" s="173" t="s">
        <v>32</v>
      </c>
      <c r="I5" s="173"/>
      <c r="J5" s="43"/>
      <c r="K5" s="173" t="s">
        <v>33</v>
      </c>
      <c r="L5" s="173"/>
      <c r="M5" s="173"/>
      <c r="N5" s="173"/>
      <c r="O5" s="181" t="s">
        <v>34</v>
      </c>
      <c r="P5" s="182"/>
      <c r="Q5" s="182"/>
      <c r="R5" s="182"/>
      <c r="S5" s="183"/>
      <c r="T5" s="181" t="s">
        <v>35</v>
      </c>
      <c r="U5" s="183"/>
      <c r="V5" s="184" t="s">
        <v>36</v>
      </c>
      <c r="W5" s="184" t="s">
        <v>37</v>
      </c>
      <c r="X5" s="176" t="s">
        <v>23</v>
      </c>
      <c r="Y5" s="90" t="s">
        <v>21</v>
      </c>
      <c r="Z5" s="43"/>
      <c r="AA5" s="43"/>
      <c r="AB5" s="81"/>
      <c r="AC5" s="175" t="s">
        <v>22</v>
      </c>
      <c r="AD5" s="175"/>
      <c r="AE5" s="175"/>
      <c r="AF5" s="175"/>
      <c r="AG5" s="175"/>
      <c r="AH5" s="175" t="s">
        <v>64</v>
      </c>
      <c r="AI5" s="175" t="s">
        <v>16</v>
      </c>
      <c r="AK5" s="45"/>
    </row>
    <row r="6" spans="1:38" s="44" customFormat="1" ht="76.5" x14ac:dyDescent="0.25">
      <c r="A6" s="173"/>
      <c r="B6" s="173"/>
      <c r="C6" s="173"/>
      <c r="D6" s="39" t="s">
        <v>15</v>
      </c>
      <c r="E6" s="91" t="s">
        <v>28</v>
      </c>
      <c r="F6" s="91" t="s">
        <v>29</v>
      </c>
      <c r="G6" s="91" t="s">
        <v>30</v>
      </c>
      <c r="H6" s="39" t="s">
        <v>15</v>
      </c>
      <c r="I6" s="91" t="s">
        <v>30</v>
      </c>
      <c r="J6" s="89" t="s">
        <v>1</v>
      </c>
      <c r="K6" s="39" t="s">
        <v>15</v>
      </c>
      <c r="L6" s="91" t="s">
        <v>28</v>
      </c>
      <c r="M6" s="91" t="s">
        <v>29</v>
      </c>
      <c r="N6" s="91" t="s">
        <v>30</v>
      </c>
      <c r="O6" s="91" t="s">
        <v>56</v>
      </c>
      <c r="P6" s="40" t="s">
        <v>15</v>
      </c>
      <c r="Q6" s="91" t="s">
        <v>28</v>
      </c>
      <c r="R6" s="91" t="s">
        <v>29</v>
      </c>
      <c r="S6" s="91" t="s">
        <v>30</v>
      </c>
      <c r="T6" s="40" t="s">
        <v>15</v>
      </c>
      <c r="U6" s="91" t="s">
        <v>30</v>
      </c>
      <c r="V6" s="175"/>
      <c r="W6" s="175"/>
      <c r="X6" s="177"/>
      <c r="Y6" s="82">
        <v>0.105</v>
      </c>
      <c r="Z6" s="89" t="s">
        <v>19</v>
      </c>
      <c r="AA6" s="89" t="s">
        <v>20</v>
      </c>
      <c r="AB6" s="89" t="s">
        <v>17</v>
      </c>
      <c r="AC6" s="82">
        <v>0.215</v>
      </c>
      <c r="AD6" s="89" t="s">
        <v>27</v>
      </c>
      <c r="AE6" s="89" t="s">
        <v>18</v>
      </c>
      <c r="AF6" s="89" t="s">
        <v>17</v>
      </c>
      <c r="AG6" s="89" t="s">
        <v>26</v>
      </c>
      <c r="AH6" s="173"/>
      <c r="AI6" s="173"/>
      <c r="AJ6" s="44" t="s">
        <v>57</v>
      </c>
      <c r="AK6" s="46">
        <v>1210000</v>
      </c>
    </row>
    <row r="7" spans="1:38" s="44" customFormat="1" ht="21.75" customHeight="1" x14ac:dyDescent="0.25">
      <c r="A7" s="89" t="s">
        <v>54</v>
      </c>
      <c r="B7" s="185" t="s">
        <v>59</v>
      </c>
      <c r="C7" s="186"/>
      <c r="D7" s="30">
        <f t="shared" ref="D7:I7" si="0">SUM(D8:D38)</f>
        <v>79.20999999999998</v>
      </c>
      <c r="E7" s="17">
        <f t="shared" si="0"/>
        <v>95844100</v>
      </c>
      <c r="F7" s="17">
        <f t="shared" si="0"/>
        <v>10023216.5</v>
      </c>
      <c r="G7" s="17">
        <f t="shared" si="0"/>
        <v>85820883.5</v>
      </c>
      <c r="H7" s="30">
        <f t="shared" si="0"/>
        <v>0.65</v>
      </c>
      <c r="I7" s="17">
        <f t="shared" si="0"/>
        <v>786500</v>
      </c>
      <c r="J7" s="2"/>
      <c r="K7" s="30">
        <f>SUM(K8:K38)</f>
        <v>1.2</v>
      </c>
      <c r="L7" s="17">
        <f>SUM(L8:L38)</f>
        <v>1452000</v>
      </c>
      <c r="M7" s="17">
        <f>SUM(M8:M38)</f>
        <v>146410</v>
      </c>
      <c r="N7" s="17">
        <f>SUM(N8:N38)</f>
        <v>1305590</v>
      </c>
      <c r="O7" s="1"/>
      <c r="P7" s="30">
        <f t="shared" ref="P7:V7" si="1">SUM(P8:P38)</f>
        <v>5.7735999999999992</v>
      </c>
      <c r="Q7" s="17">
        <f t="shared" si="1"/>
        <v>6986056</v>
      </c>
      <c r="R7" s="17">
        <f t="shared" si="1"/>
        <v>728683.7799999998</v>
      </c>
      <c r="S7" s="17">
        <f t="shared" si="1"/>
        <v>6257372.2199999997</v>
      </c>
      <c r="T7" s="30">
        <f>SUM(T8:T38)</f>
        <v>28.864499999999996</v>
      </c>
      <c r="U7" s="17">
        <f t="shared" si="1"/>
        <v>34926045</v>
      </c>
      <c r="V7" s="17">
        <f t="shared" si="1"/>
        <v>129096390.72</v>
      </c>
      <c r="W7" s="3"/>
      <c r="X7" s="17">
        <f t="shared" ref="X7:AH7" si="2">SUM(X8:X38)</f>
        <v>91577156</v>
      </c>
      <c r="Y7" s="17">
        <f t="shared" si="2"/>
        <v>9615601.3800000008</v>
      </c>
      <c r="Z7" s="17">
        <f t="shared" si="2"/>
        <v>13160235.880000001</v>
      </c>
      <c r="AA7" s="17">
        <f t="shared" si="2"/>
        <v>1266283.8654999998</v>
      </c>
      <c r="AB7" s="17">
        <f t="shared" si="2"/>
        <v>2932043.9459999991</v>
      </c>
      <c r="AC7" s="17">
        <f t="shared" si="2"/>
        <v>27837688.34</v>
      </c>
      <c r="AD7" s="17">
        <f t="shared" si="2"/>
        <v>14476466.970000001</v>
      </c>
      <c r="AE7" s="17">
        <f t="shared" si="2"/>
        <v>2747314.6799999992</v>
      </c>
      <c r="AF7" s="17">
        <f t="shared" si="2"/>
        <v>1640284.9855</v>
      </c>
      <c r="AG7" s="17">
        <f t="shared" si="2"/>
        <v>9295713.6799999997</v>
      </c>
      <c r="AH7" s="17">
        <f t="shared" si="2"/>
        <v>1831543.1199999999</v>
      </c>
      <c r="AI7" s="89"/>
      <c r="AJ7" s="44" t="s">
        <v>39</v>
      </c>
      <c r="AK7" s="47">
        <f>SUM(AK8:AK14)</f>
        <v>70988807.719999999</v>
      </c>
    </row>
    <row r="8" spans="1:38" s="41" customFormat="1" ht="21.75" customHeight="1" x14ac:dyDescent="0.2">
      <c r="A8" s="48">
        <v>1</v>
      </c>
      <c r="B8" s="145" t="s">
        <v>119</v>
      </c>
      <c r="C8" s="5" t="s">
        <v>10</v>
      </c>
      <c r="D8" s="150">
        <v>3.34</v>
      </c>
      <c r="E8" s="51">
        <f>+D8*AK6</f>
        <v>4041400</v>
      </c>
      <c r="F8" s="51">
        <f>E8*9.5%</f>
        <v>383933</v>
      </c>
      <c r="G8" s="51">
        <f t="shared" ref="G8:G38" si="3">E8-F8</f>
        <v>3657467</v>
      </c>
      <c r="H8" s="52"/>
      <c r="I8" s="53"/>
      <c r="J8" s="62"/>
      <c r="K8" s="50">
        <v>0.5</v>
      </c>
      <c r="L8" s="51">
        <f t="shared" ref="L8:L10" si="4">K8*$AK$6</f>
        <v>605000</v>
      </c>
      <c r="M8" s="51">
        <f>L8*9.5%</f>
        <v>57475</v>
      </c>
      <c r="N8" s="51">
        <f t="shared" ref="N8:N10" si="5">L8-M8</f>
        <v>547525</v>
      </c>
      <c r="O8" s="54">
        <v>0.12</v>
      </c>
      <c r="P8" s="55">
        <v>0.40100000000000002</v>
      </c>
      <c r="Q8" s="51">
        <f t="shared" ref="Q8:Q31" si="6">P8*$AK$6</f>
        <v>485210</v>
      </c>
      <c r="R8" s="51">
        <f>Q8*9.5%</f>
        <v>46094.95</v>
      </c>
      <c r="S8" s="51">
        <f t="shared" ref="S8:S31" si="7">Q8-R8</f>
        <v>439115.05</v>
      </c>
      <c r="T8" s="56">
        <f>SUM(D8+K8)*35%</f>
        <v>1.3439999999999999</v>
      </c>
      <c r="U8" s="57">
        <f t="shared" ref="U8:U31" si="8">T8*$AK$6</f>
        <v>1626239.9999999998</v>
      </c>
      <c r="V8" s="57">
        <f t="shared" ref="V8:V31" si="9">U8+S8+N8+I8+G8</f>
        <v>6270347.0499999998</v>
      </c>
      <c r="W8" s="53"/>
      <c r="X8" s="58">
        <f t="shared" ref="X8:X31" si="10">E8+L8+Q8</f>
        <v>5131610</v>
      </c>
      <c r="Y8" s="59">
        <f t="shared" ref="Y8:Y31" si="11">SUM(Z8:AB8)</f>
        <v>538819.04999999993</v>
      </c>
      <c r="Z8" s="59">
        <f>X8*8%</f>
        <v>410528.8</v>
      </c>
      <c r="AA8" s="59">
        <f t="shared" ref="AA8:AA31" si="12">X8*1.5%</f>
        <v>76974.149999999994</v>
      </c>
      <c r="AB8" s="59">
        <f>X8*1%</f>
        <v>51316.1</v>
      </c>
      <c r="AC8" s="59">
        <f t="shared" ref="AC8:AC31" si="13">SUM(AD8:AG8)</f>
        <v>1103296.1500000001</v>
      </c>
      <c r="AD8" s="59">
        <f t="shared" ref="AD8:AD31" si="14">X8*17%</f>
        <v>872373.70000000007</v>
      </c>
      <c r="AE8" s="59">
        <f t="shared" ref="AE8:AE31" si="15">X8*3%</f>
        <v>153948.29999999999</v>
      </c>
      <c r="AF8" s="59">
        <f>X8*1%</f>
        <v>51316.1</v>
      </c>
      <c r="AG8" s="59">
        <f t="shared" ref="AG8:AG31" si="16">X8*0.5%</f>
        <v>25658.05</v>
      </c>
      <c r="AH8" s="59">
        <f t="shared" ref="AH8:AH31" si="17">X8*2%</f>
        <v>102632.2</v>
      </c>
      <c r="AI8" s="48"/>
      <c r="AJ8" s="41">
        <v>6051</v>
      </c>
      <c r="AK8" s="63">
        <f>G39</f>
        <v>8188713</v>
      </c>
      <c r="AL8" s="61" t="s">
        <v>41</v>
      </c>
    </row>
    <row r="9" spans="1:38" s="41" customFormat="1" ht="21.75" customHeight="1" x14ac:dyDescent="0.2">
      <c r="A9" s="48">
        <v>2</v>
      </c>
      <c r="B9" s="145" t="s">
        <v>77</v>
      </c>
      <c r="C9" s="5" t="s">
        <v>9</v>
      </c>
      <c r="D9" s="150">
        <v>4.58</v>
      </c>
      <c r="E9" s="51">
        <f t="shared" ref="E9:E38" si="18">D9*$AK$6</f>
        <v>5541800</v>
      </c>
      <c r="F9" s="51">
        <f>E9*10.5%</f>
        <v>581889</v>
      </c>
      <c r="G9" s="51">
        <f t="shared" ref="G9" si="19">E9-F9</f>
        <v>4959911</v>
      </c>
      <c r="H9" s="52"/>
      <c r="I9" s="53"/>
      <c r="J9" s="62"/>
      <c r="K9" s="50">
        <v>0.35</v>
      </c>
      <c r="L9" s="51">
        <f t="shared" ref="L9" si="20">K9*$AK$6</f>
        <v>423500</v>
      </c>
      <c r="M9" s="51">
        <f>L9*10.5%</f>
        <v>44467.5</v>
      </c>
      <c r="N9" s="51">
        <f t="shared" ref="N9" si="21">L9-M9</f>
        <v>379032.5</v>
      </c>
      <c r="O9" s="54">
        <v>0.2</v>
      </c>
      <c r="P9" s="55">
        <f>SUM(D9+K9)*O9</f>
        <v>0.98599999999999999</v>
      </c>
      <c r="Q9" s="51">
        <f t="shared" si="6"/>
        <v>1193060</v>
      </c>
      <c r="R9" s="51">
        <f>Q9*10.5%</f>
        <v>125271.29999999999</v>
      </c>
      <c r="S9" s="51">
        <f t="shared" ref="S9" si="22">Q9-R9</f>
        <v>1067788.7</v>
      </c>
      <c r="T9" s="56">
        <f t="shared" ref="T9" si="23">SUM(D9+K9)*35%</f>
        <v>1.7254999999999998</v>
      </c>
      <c r="U9" s="57">
        <f t="shared" si="8"/>
        <v>2087854.9999999998</v>
      </c>
      <c r="V9" s="57">
        <f t="shared" ref="V9" si="24">U9+S9+N9+I9+G9</f>
        <v>8494587.1999999993</v>
      </c>
      <c r="W9" s="53"/>
      <c r="X9" s="58">
        <f t="shared" si="10"/>
        <v>7158360</v>
      </c>
      <c r="Y9" s="58">
        <f t="shared" ref="Y9" si="25">F9+M9+R9</f>
        <v>751627.8</v>
      </c>
      <c r="Z9" s="58">
        <f t="shared" ref="Z9" si="26">G9+N9+S9</f>
        <v>6406732.2000000002</v>
      </c>
      <c r="AA9" s="58">
        <f t="shared" ref="AA9" si="27">H9+O9+T9</f>
        <v>1.9254999999999998</v>
      </c>
      <c r="AB9" s="58">
        <f t="shared" ref="AB9" si="28">I9+P9+U9</f>
        <v>2087855.9859999998</v>
      </c>
      <c r="AC9" s="58">
        <f t="shared" ref="AC9" si="29">J9+Q9+V9</f>
        <v>9687647.1999999993</v>
      </c>
      <c r="AD9" s="58">
        <f t="shared" ref="AD9" si="30">K9+R9+W9</f>
        <v>125271.65</v>
      </c>
      <c r="AE9" s="59">
        <f t="shared" si="15"/>
        <v>214750.8</v>
      </c>
      <c r="AF9" s="58">
        <f t="shared" ref="AF9" si="31">M9+T9+Y9</f>
        <v>796097.02549999999</v>
      </c>
      <c r="AG9" s="58">
        <f t="shared" ref="AG9" si="32">N9+U9+Z9</f>
        <v>8873619.6999999993</v>
      </c>
      <c r="AH9" s="59">
        <f t="shared" si="17"/>
        <v>143167.20000000001</v>
      </c>
      <c r="AI9" s="48"/>
      <c r="AK9" s="63"/>
      <c r="AL9" s="61"/>
    </row>
    <row r="10" spans="1:38" s="41" customFormat="1" ht="21.75" customHeight="1" x14ac:dyDescent="0.2">
      <c r="A10" s="48">
        <v>3</v>
      </c>
      <c r="B10" s="145" t="s">
        <v>78</v>
      </c>
      <c r="C10" s="5" t="s">
        <v>9</v>
      </c>
      <c r="D10" s="150">
        <v>3.96</v>
      </c>
      <c r="E10" s="51">
        <f t="shared" si="18"/>
        <v>4791600</v>
      </c>
      <c r="F10" s="51">
        <f t="shared" ref="F10:F38" si="33">E10*10.5%</f>
        <v>503118</v>
      </c>
      <c r="G10" s="51">
        <f t="shared" si="3"/>
        <v>4288482</v>
      </c>
      <c r="H10" s="52"/>
      <c r="I10" s="53"/>
      <c r="J10" s="53"/>
      <c r="K10" s="50">
        <v>0.35</v>
      </c>
      <c r="L10" s="51">
        <f t="shared" si="4"/>
        <v>423500</v>
      </c>
      <c r="M10" s="51">
        <f t="shared" ref="M10" si="34">L10*10.5%</f>
        <v>44467.5</v>
      </c>
      <c r="N10" s="51">
        <f t="shared" si="5"/>
        <v>379032.5</v>
      </c>
      <c r="O10" s="54">
        <v>0.18</v>
      </c>
      <c r="P10" s="55">
        <f t="shared" ref="P10:P21" si="35">SUM(D10+K10)*O10</f>
        <v>0.77579999999999993</v>
      </c>
      <c r="Q10" s="51">
        <f t="shared" si="6"/>
        <v>938717.99999999988</v>
      </c>
      <c r="R10" s="51">
        <f t="shared" ref="R10:R31" si="36">Q10*10.5%</f>
        <v>98565.389999999985</v>
      </c>
      <c r="S10" s="51">
        <f t="shared" si="7"/>
        <v>840152.60999999987</v>
      </c>
      <c r="T10" s="56">
        <f t="shared" ref="T10:T38" si="37">SUM(D10+K10)*35%</f>
        <v>1.5084999999999997</v>
      </c>
      <c r="U10" s="57">
        <f t="shared" si="8"/>
        <v>1825284.9999999998</v>
      </c>
      <c r="V10" s="57">
        <f t="shared" si="9"/>
        <v>7332952.1099999994</v>
      </c>
      <c r="W10" s="53"/>
      <c r="X10" s="58">
        <f t="shared" si="10"/>
        <v>6153818</v>
      </c>
      <c r="Y10" s="59">
        <f t="shared" si="11"/>
        <v>646150.89</v>
      </c>
      <c r="Z10" s="59">
        <f t="shared" ref="Z10:Z31" si="38">X10*8%</f>
        <v>492305.44</v>
      </c>
      <c r="AA10" s="59">
        <f t="shared" si="12"/>
        <v>92307.26999999999</v>
      </c>
      <c r="AB10" s="59">
        <f t="shared" ref="AB10:AB31" si="39">X10*1%</f>
        <v>61538.18</v>
      </c>
      <c r="AC10" s="59">
        <f t="shared" si="13"/>
        <v>1323070.8700000001</v>
      </c>
      <c r="AD10" s="59">
        <f t="shared" si="14"/>
        <v>1046149.06</v>
      </c>
      <c r="AE10" s="59">
        <f t="shared" si="15"/>
        <v>184614.53999999998</v>
      </c>
      <c r="AF10" s="59">
        <f t="shared" ref="AF10:AF31" si="40">X10*1%</f>
        <v>61538.18</v>
      </c>
      <c r="AG10" s="59">
        <f t="shared" si="16"/>
        <v>30769.09</v>
      </c>
      <c r="AH10" s="59">
        <f t="shared" si="17"/>
        <v>123076.36</v>
      </c>
      <c r="AI10" s="48"/>
      <c r="AJ10" s="41">
        <v>6099</v>
      </c>
      <c r="AK10" s="60">
        <f>V42</f>
        <v>19226587.5</v>
      </c>
      <c r="AL10" s="61" t="s">
        <v>65</v>
      </c>
    </row>
    <row r="11" spans="1:38" s="41" customFormat="1" ht="21.75" customHeight="1" x14ac:dyDescent="0.2">
      <c r="A11" s="48">
        <v>4</v>
      </c>
      <c r="B11" s="145" t="s">
        <v>79</v>
      </c>
      <c r="C11" s="5" t="s">
        <v>8</v>
      </c>
      <c r="D11" s="149">
        <v>3.34</v>
      </c>
      <c r="E11" s="51">
        <f t="shared" si="18"/>
        <v>4041400</v>
      </c>
      <c r="F11" s="51">
        <f t="shared" si="33"/>
        <v>424347</v>
      </c>
      <c r="G11" s="51">
        <f t="shared" si="3"/>
        <v>3617053</v>
      </c>
      <c r="H11" s="52">
        <v>0.15</v>
      </c>
      <c r="I11" s="53">
        <f t="shared" ref="I11:I31" si="41">H11*$AK$6</f>
        <v>181500</v>
      </c>
      <c r="J11" s="53"/>
      <c r="K11" s="50"/>
      <c r="L11" s="51"/>
      <c r="M11" s="51"/>
      <c r="N11" s="51"/>
      <c r="O11" s="54">
        <v>0.13</v>
      </c>
      <c r="P11" s="55">
        <f t="shared" si="35"/>
        <v>0.43419999999999997</v>
      </c>
      <c r="Q11" s="51">
        <f t="shared" si="6"/>
        <v>525382</v>
      </c>
      <c r="R11" s="51">
        <f t="shared" si="36"/>
        <v>55165.11</v>
      </c>
      <c r="S11" s="51">
        <f t="shared" si="7"/>
        <v>470216.89</v>
      </c>
      <c r="T11" s="56">
        <f t="shared" si="37"/>
        <v>1.1689999999999998</v>
      </c>
      <c r="U11" s="57">
        <f t="shared" si="8"/>
        <v>1414489.9999999998</v>
      </c>
      <c r="V11" s="57">
        <f t="shared" si="9"/>
        <v>5683259.8899999997</v>
      </c>
      <c r="W11" s="53"/>
      <c r="X11" s="58">
        <f t="shared" si="10"/>
        <v>4566782</v>
      </c>
      <c r="Y11" s="59">
        <f t="shared" si="11"/>
        <v>479512.11</v>
      </c>
      <c r="Z11" s="59">
        <f t="shared" si="38"/>
        <v>365342.56</v>
      </c>
      <c r="AA11" s="59">
        <f t="shared" si="12"/>
        <v>68501.73</v>
      </c>
      <c r="AB11" s="59">
        <f t="shared" si="39"/>
        <v>45667.82</v>
      </c>
      <c r="AC11" s="59">
        <f t="shared" si="13"/>
        <v>981858.13</v>
      </c>
      <c r="AD11" s="59">
        <f t="shared" si="14"/>
        <v>776352.94000000006</v>
      </c>
      <c r="AE11" s="59">
        <f t="shared" si="15"/>
        <v>137003.46</v>
      </c>
      <c r="AF11" s="59">
        <f t="shared" si="40"/>
        <v>45667.82</v>
      </c>
      <c r="AG11" s="59">
        <f t="shared" si="16"/>
        <v>22833.91</v>
      </c>
      <c r="AH11" s="59">
        <f t="shared" si="17"/>
        <v>91335.64</v>
      </c>
      <c r="AI11" s="48"/>
      <c r="AJ11" s="41">
        <v>6101</v>
      </c>
      <c r="AK11" s="60">
        <f>N7</f>
        <v>1305590</v>
      </c>
      <c r="AL11" s="61" t="s">
        <v>42</v>
      </c>
    </row>
    <row r="12" spans="1:38" s="41" customFormat="1" ht="21.75" customHeight="1" x14ac:dyDescent="0.2">
      <c r="A12" s="48">
        <v>5</v>
      </c>
      <c r="B12" s="145" t="s">
        <v>80</v>
      </c>
      <c r="C12" s="5" t="s">
        <v>8</v>
      </c>
      <c r="D12" s="149">
        <v>3.34</v>
      </c>
      <c r="E12" s="51">
        <f t="shared" si="18"/>
        <v>4041400</v>
      </c>
      <c r="F12" s="51">
        <f t="shared" si="33"/>
        <v>424347</v>
      </c>
      <c r="G12" s="51">
        <f t="shared" si="3"/>
        <v>3617053</v>
      </c>
      <c r="H12" s="52">
        <v>0.2</v>
      </c>
      <c r="I12" s="53">
        <f t="shared" si="41"/>
        <v>242000</v>
      </c>
      <c r="J12" s="53"/>
      <c r="K12" s="50"/>
      <c r="L12" s="51"/>
      <c r="M12" s="51"/>
      <c r="N12" s="51"/>
      <c r="O12" s="54">
        <v>0.13</v>
      </c>
      <c r="P12" s="55">
        <f t="shared" si="35"/>
        <v>0.43419999999999997</v>
      </c>
      <c r="Q12" s="51">
        <f t="shared" si="6"/>
        <v>525382</v>
      </c>
      <c r="R12" s="51">
        <f t="shared" si="36"/>
        <v>55165.11</v>
      </c>
      <c r="S12" s="51">
        <f t="shared" si="7"/>
        <v>470216.89</v>
      </c>
      <c r="T12" s="56">
        <f t="shared" si="37"/>
        <v>1.1689999999999998</v>
      </c>
      <c r="U12" s="57">
        <f t="shared" si="8"/>
        <v>1414489.9999999998</v>
      </c>
      <c r="V12" s="57">
        <f t="shared" si="9"/>
        <v>5743759.8899999997</v>
      </c>
      <c r="W12" s="53"/>
      <c r="X12" s="58">
        <f t="shared" si="10"/>
        <v>4566782</v>
      </c>
      <c r="Y12" s="59">
        <f t="shared" si="11"/>
        <v>479512.11</v>
      </c>
      <c r="Z12" s="59">
        <f t="shared" si="38"/>
        <v>365342.56</v>
      </c>
      <c r="AA12" s="59">
        <f t="shared" si="12"/>
        <v>68501.73</v>
      </c>
      <c r="AB12" s="59">
        <f t="shared" si="39"/>
        <v>45667.82</v>
      </c>
      <c r="AC12" s="59">
        <f t="shared" si="13"/>
        <v>981858.13</v>
      </c>
      <c r="AD12" s="59">
        <f t="shared" si="14"/>
        <v>776352.94000000006</v>
      </c>
      <c r="AE12" s="59">
        <f t="shared" si="15"/>
        <v>137003.46</v>
      </c>
      <c r="AF12" s="59">
        <f t="shared" si="40"/>
        <v>45667.82</v>
      </c>
      <c r="AG12" s="59">
        <f t="shared" si="16"/>
        <v>22833.91</v>
      </c>
      <c r="AH12" s="59">
        <f t="shared" si="17"/>
        <v>91335.64</v>
      </c>
      <c r="AI12" s="48"/>
      <c r="AJ12" s="41">
        <v>6115</v>
      </c>
      <c r="AK12" s="60">
        <f>U7</f>
        <v>34926045</v>
      </c>
      <c r="AL12" s="61" t="s">
        <v>43</v>
      </c>
    </row>
    <row r="13" spans="1:38" s="41" customFormat="1" ht="21.75" customHeight="1" x14ac:dyDescent="0.2">
      <c r="A13" s="48">
        <v>6</v>
      </c>
      <c r="B13" s="145" t="s">
        <v>81</v>
      </c>
      <c r="C13" s="5" t="s">
        <v>8</v>
      </c>
      <c r="D13" s="149">
        <v>3.34</v>
      </c>
      <c r="E13" s="51">
        <f t="shared" si="18"/>
        <v>4041400</v>
      </c>
      <c r="F13" s="51">
        <f t="shared" si="33"/>
        <v>424347</v>
      </c>
      <c r="G13" s="51">
        <f t="shared" si="3"/>
        <v>3617053</v>
      </c>
      <c r="H13" s="52"/>
      <c r="I13" s="53">
        <f t="shared" si="41"/>
        <v>0</v>
      </c>
      <c r="J13" s="53"/>
      <c r="K13" s="50"/>
      <c r="L13" s="51"/>
      <c r="M13" s="51"/>
      <c r="N13" s="51"/>
      <c r="O13" s="54">
        <v>0.13</v>
      </c>
      <c r="P13" s="55">
        <f t="shared" si="35"/>
        <v>0.43419999999999997</v>
      </c>
      <c r="Q13" s="51">
        <f t="shared" si="6"/>
        <v>525382</v>
      </c>
      <c r="R13" s="51">
        <f t="shared" si="36"/>
        <v>55165.11</v>
      </c>
      <c r="S13" s="51">
        <f t="shared" si="7"/>
        <v>470216.89</v>
      </c>
      <c r="T13" s="56">
        <f t="shared" si="37"/>
        <v>1.1689999999999998</v>
      </c>
      <c r="U13" s="57">
        <f t="shared" si="8"/>
        <v>1414489.9999999998</v>
      </c>
      <c r="V13" s="57">
        <f t="shared" si="9"/>
        <v>5501759.8899999997</v>
      </c>
      <c r="W13" s="53"/>
      <c r="X13" s="58">
        <f t="shared" si="10"/>
        <v>4566782</v>
      </c>
      <c r="Y13" s="59">
        <f t="shared" si="11"/>
        <v>479512.11</v>
      </c>
      <c r="Z13" s="59">
        <f t="shared" si="38"/>
        <v>365342.56</v>
      </c>
      <c r="AA13" s="59">
        <f t="shared" si="12"/>
        <v>68501.73</v>
      </c>
      <c r="AB13" s="59">
        <f t="shared" si="39"/>
        <v>45667.82</v>
      </c>
      <c r="AC13" s="59">
        <f t="shared" si="13"/>
        <v>981858.13</v>
      </c>
      <c r="AD13" s="59">
        <f t="shared" si="14"/>
        <v>776352.94000000006</v>
      </c>
      <c r="AE13" s="59">
        <f t="shared" si="15"/>
        <v>137003.46</v>
      </c>
      <c r="AF13" s="59">
        <f t="shared" si="40"/>
        <v>45667.82</v>
      </c>
      <c r="AG13" s="59">
        <f t="shared" si="16"/>
        <v>22833.91</v>
      </c>
      <c r="AH13" s="59">
        <f t="shared" si="17"/>
        <v>91335.64</v>
      </c>
      <c r="AI13" s="48"/>
      <c r="AJ13" s="41">
        <v>6113</v>
      </c>
      <c r="AK13" s="60">
        <f>I7+I39</f>
        <v>1084500</v>
      </c>
      <c r="AL13" s="61" t="s">
        <v>44</v>
      </c>
    </row>
    <row r="14" spans="1:38" s="41" customFormat="1" ht="21.75" customHeight="1" x14ac:dyDescent="0.2">
      <c r="A14" s="48">
        <v>7</v>
      </c>
      <c r="B14" s="145" t="s">
        <v>82</v>
      </c>
      <c r="C14" s="5" t="s">
        <v>8</v>
      </c>
      <c r="D14" s="149">
        <v>3.34</v>
      </c>
      <c r="E14" s="51">
        <f t="shared" si="18"/>
        <v>4041400</v>
      </c>
      <c r="F14" s="51">
        <f t="shared" si="33"/>
        <v>424347</v>
      </c>
      <c r="G14" s="51">
        <f t="shared" si="3"/>
        <v>3617053</v>
      </c>
      <c r="H14" s="52"/>
      <c r="I14" s="53">
        <f t="shared" si="41"/>
        <v>0</v>
      </c>
      <c r="J14" s="53"/>
      <c r="K14" s="50"/>
      <c r="L14" s="51"/>
      <c r="M14" s="51"/>
      <c r="N14" s="51"/>
      <c r="O14" s="54">
        <v>0.13</v>
      </c>
      <c r="P14" s="55">
        <f t="shared" si="35"/>
        <v>0.43419999999999997</v>
      </c>
      <c r="Q14" s="51">
        <f t="shared" si="6"/>
        <v>525382</v>
      </c>
      <c r="R14" s="51">
        <f t="shared" si="36"/>
        <v>55165.11</v>
      </c>
      <c r="S14" s="51">
        <f t="shared" si="7"/>
        <v>470216.89</v>
      </c>
      <c r="T14" s="56">
        <f t="shared" si="37"/>
        <v>1.1689999999999998</v>
      </c>
      <c r="U14" s="57">
        <f t="shared" si="8"/>
        <v>1414489.9999999998</v>
      </c>
      <c r="V14" s="57">
        <f t="shared" si="9"/>
        <v>5501759.8899999997</v>
      </c>
      <c r="W14" s="53"/>
      <c r="X14" s="58">
        <f t="shared" si="10"/>
        <v>4566782</v>
      </c>
      <c r="Y14" s="59">
        <f t="shared" si="11"/>
        <v>479512.11</v>
      </c>
      <c r="Z14" s="59">
        <f t="shared" si="38"/>
        <v>365342.56</v>
      </c>
      <c r="AA14" s="59">
        <f t="shared" si="12"/>
        <v>68501.73</v>
      </c>
      <c r="AB14" s="59">
        <f t="shared" si="39"/>
        <v>45667.82</v>
      </c>
      <c r="AC14" s="59">
        <f t="shared" si="13"/>
        <v>981858.13</v>
      </c>
      <c r="AD14" s="59">
        <f t="shared" si="14"/>
        <v>776352.94000000006</v>
      </c>
      <c r="AE14" s="59">
        <f t="shared" si="15"/>
        <v>137003.46</v>
      </c>
      <c r="AF14" s="59">
        <f t="shared" si="40"/>
        <v>45667.82</v>
      </c>
      <c r="AG14" s="59">
        <f t="shared" si="16"/>
        <v>22833.91</v>
      </c>
      <c r="AH14" s="59">
        <f t="shared" si="17"/>
        <v>91335.64</v>
      </c>
      <c r="AI14" s="48"/>
      <c r="AJ14" s="41">
        <v>6112</v>
      </c>
      <c r="AK14" s="60">
        <f>S7</f>
        <v>6257372.2199999997</v>
      </c>
      <c r="AL14" s="61" t="s">
        <v>45</v>
      </c>
    </row>
    <row r="15" spans="1:38" s="41" customFormat="1" ht="21.75" customHeight="1" x14ac:dyDescent="0.2">
      <c r="A15" s="48">
        <v>8</v>
      </c>
      <c r="B15" s="145" t="s">
        <v>83</v>
      </c>
      <c r="C15" s="5" t="s">
        <v>8</v>
      </c>
      <c r="D15" s="149">
        <v>3.34</v>
      </c>
      <c r="E15" s="51">
        <f t="shared" si="18"/>
        <v>4041400</v>
      </c>
      <c r="F15" s="51">
        <f t="shared" si="33"/>
        <v>424347</v>
      </c>
      <c r="G15" s="51">
        <f t="shared" si="3"/>
        <v>3617053</v>
      </c>
      <c r="H15" s="52"/>
      <c r="I15" s="53">
        <f t="shared" si="41"/>
        <v>0</v>
      </c>
      <c r="J15" s="53"/>
      <c r="K15" s="50"/>
      <c r="L15" s="51"/>
      <c r="M15" s="51"/>
      <c r="N15" s="51"/>
      <c r="O15" s="54">
        <v>0.13</v>
      </c>
      <c r="P15" s="55">
        <f t="shared" si="35"/>
        <v>0.43419999999999997</v>
      </c>
      <c r="Q15" s="51">
        <f t="shared" si="6"/>
        <v>525382</v>
      </c>
      <c r="R15" s="51">
        <f t="shared" si="36"/>
        <v>55165.11</v>
      </c>
      <c r="S15" s="51">
        <f t="shared" si="7"/>
        <v>470216.89</v>
      </c>
      <c r="T15" s="56">
        <f t="shared" si="37"/>
        <v>1.1689999999999998</v>
      </c>
      <c r="U15" s="57">
        <f t="shared" si="8"/>
        <v>1414489.9999999998</v>
      </c>
      <c r="V15" s="57">
        <f t="shared" si="9"/>
        <v>5501759.8899999997</v>
      </c>
      <c r="W15" s="53"/>
      <c r="X15" s="58">
        <f t="shared" si="10"/>
        <v>4566782</v>
      </c>
      <c r="Y15" s="59">
        <f t="shared" si="11"/>
        <v>479512.11</v>
      </c>
      <c r="Z15" s="59">
        <f t="shared" si="38"/>
        <v>365342.56</v>
      </c>
      <c r="AA15" s="59">
        <f t="shared" si="12"/>
        <v>68501.73</v>
      </c>
      <c r="AB15" s="59">
        <f t="shared" si="39"/>
        <v>45667.82</v>
      </c>
      <c r="AC15" s="59">
        <f t="shared" si="13"/>
        <v>981858.13</v>
      </c>
      <c r="AD15" s="59">
        <f t="shared" si="14"/>
        <v>776352.94000000006</v>
      </c>
      <c r="AE15" s="59">
        <f t="shared" si="15"/>
        <v>137003.46</v>
      </c>
      <c r="AF15" s="59">
        <f t="shared" si="40"/>
        <v>45667.82</v>
      </c>
      <c r="AG15" s="59">
        <f t="shared" si="16"/>
        <v>22833.91</v>
      </c>
      <c r="AH15" s="59">
        <f t="shared" si="17"/>
        <v>91335.64</v>
      </c>
      <c r="AI15" s="48"/>
      <c r="AJ15" s="44" t="s">
        <v>38</v>
      </c>
      <c r="AK15" s="47">
        <f>SUM(AK16:AK21)</f>
        <v>38049966.515500002</v>
      </c>
    </row>
    <row r="16" spans="1:38" s="41" customFormat="1" ht="21.75" customHeight="1" x14ac:dyDescent="0.2">
      <c r="A16" s="48">
        <v>9</v>
      </c>
      <c r="B16" s="145" t="s">
        <v>84</v>
      </c>
      <c r="C16" s="5" t="s">
        <v>8</v>
      </c>
      <c r="D16" s="149">
        <v>3.03</v>
      </c>
      <c r="E16" s="51">
        <f t="shared" si="18"/>
        <v>3666299.9999999995</v>
      </c>
      <c r="F16" s="51">
        <f t="shared" si="33"/>
        <v>384961.49999999994</v>
      </c>
      <c r="G16" s="51">
        <f t="shared" si="3"/>
        <v>3281338.4999999995</v>
      </c>
      <c r="H16" s="52"/>
      <c r="I16" s="53">
        <f t="shared" si="41"/>
        <v>0</v>
      </c>
      <c r="J16" s="53"/>
      <c r="K16" s="50"/>
      <c r="L16" s="51"/>
      <c r="M16" s="51"/>
      <c r="N16" s="51"/>
      <c r="O16" s="54">
        <v>0.12</v>
      </c>
      <c r="P16" s="55">
        <f t="shared" si="35"/>
        <v>0.36359999999999998</v>
      </c>
      <c r="Q16" s="51">
        <f t="shared" si="6"/>
        <v>439956</v>
      </c>
      <c r="R16" s="51">
        <f t="shared" si="36"/>
        <v>46195.38</v>
      </c>
      <c r="S16" s="51">
        <f t="shared" si="7"/>
        <v>393760.62</v>
      </c>
      <c r="T16" s="56">
        <f t="shared" si="37"/>
        <v>1.0604999999999998</v>
      </c>
      <c r="U16" s="57">
        <f t="shared" si="8"/>
        <v>1283204.9999999998</v>
      </c>
      <c r="V16" s="57">
        <f t="shared" si="9"/>
        <v>4958304.1199999992</v>
      </c>
      <c r="W16" s="53"/>
      <c r="X16" s="58">
        <f t="shared" si="10"/>
        <v>4106255.9999999995</v>
      </c>
      <c r="Y16" s="59">
        <f t="shared" si="11"/>
        <v>431156.87999999995</v>
      </c>
      <c r="Z16" s="59">
        <f t="shared" si="38"/>
        <v>328500.47999999998</v>
      </c>
      <c r="AA16" s="59">
        <f t="shared" si="12"/>
        <v>61593.839999999989</v>
      </c>
      <c r="AB16" s="59">
        <f t="shared" si="39"/>
        <v>41062.559999999998</v>
      </c>
      <c r="AC16" s="59">
        <f t="shared" si="13"/>
        <v>882845.04</v>
      </c>
      <c r="AD16" s="59">
        <f t="shared" si="14"/>
        <v>698063.52</v>
      </c>
      <c r="AE16" s="59">
        <f t="shared" si="15"/>
        <v>123187.67999999998</v>
      </c>
      <c r="AF16" s="59">
        <f t="shared" si="40"/>
        <v>41062.559999999998</v>
      </c>
      <c r="AG16" s="59">
        <f t="shared" si="16"/>
        <v>20531.28</v>
      </c>
      <c r="AH16" s="59">
        <f t="shared" si="17"/>
        <v>82125.119999999995</v>
      </c>
      <c r="AI16" s="48"/>
      <c r="AJ16" s="41">
        <v>6001</v>
      </c>
      <c r="AK16" s="60">
        <f>Y7</f>
        <v>9615601.3800000008</v>
      </c>
      <c r="AL16" s="41" t="s">
        <v>47</v>
      </c>
    </row>
    <row r="17" spans="1:38" s="41" customFormat="1" ht="21.75" customHeight="1" x14ac:dyDescent="0.2">
      <c r="A17" s="48">
        <v>10</v>
      </c>
      <c r="B17" s="145" t="s">
        <v>85</v>
      </c>
      <c r="C17" s="5" t="s">
        <v>8</v>
      </c>
      <c r="D17" s="149">
        <v>3.03</v>
      </c>
      <c r="E17" s="51">
        <f t="shared" si="18"/>
        <v>3666299.9999999995</v>
      </c>
      <c r="F17" s="51">
        <f t="shared" si="33"/>
        <v>384961.49999999994</v>
      </c>
      <c r="G17" s="51">
        <f t="shared" si="3"/>
        <v>3281338.4999999995</v>
      </c>
      <c r="H17" s="52"/>
      <c r="I17" s="53">
        <f t="shared" si="41"/>
        <v>0</v>
      </c>
      <c r="J17" s="53"/>
      <c r="K17" s="64"/>
      <c r="L17" s="51"/>
      <c r="M17" s="51"/>
      <c r="N17" s="51"/>
      <c r="O17" s="54">
        <v>0.1</v>
      </c>
      <c r="P17" s="55">
        <f t="shared" si="35"/>
        <v>0.30299999999999999</v>
      </c>
      <c r="Q17" s="51">
        <f t="shared" si="6"/>
        <v>366630</v>
      </c>
      <c r="R17" s="51">
        <f t="shared" si="36"/>
        <v>38496.15</v>
      </c>
      <c r="S17" s="51">
        <f t="shared" si="7"/>
        <v>328133.84999999998</v>
      </c>
      <c r="T17" s="56">
        <f t="shared" si="37"/>
        <v>1.0604999999999998</v>
      </c>
      <c r="U17" s="57">
        <f t="shared" si="8"/>
        <v>1283204.9999999998</v>
      </c>
      <c r="V17" s="57">
        <f t="shared" si="9"/>
        <v>4892677.3499999996</v>
      </c>
      <c r="W17" s="53"/>
      <c r="X17" s="58">
        <f t="shared" si="10"/>
        <v>4032929.9999999995</v>
      </c>
      <c r="Y17" s="59">
        <f t="shared" si="11"/>
        <v>423457.64999999997</v>
      </c>
      <c r="Z17" s="59">
        <f t="shared" si="38"/>
        <v>322634.39999999997</v>
      </c>
      <c r="AA17" s="59">
        <f t="shared" si="12"/>
        <v>60493.94999999999</v>
      </c>
      <c r="AB17" s="59">
        <f t="shared" si="39"/>
        <v>40329.299999999996</v>
      </c>
      <c r="AC17" s="59">
        <f t="shared" si="13"/>
        <v>867079.95000000007</v>
      </c>
      <c r="AD17" s="59">
        <f t="shared" si="14"/>
        <v>685598.1</v>
      </c>
      <c r="AE17" s="59">
        <f t="shared" si="15"/>
        <v>120987.89999999998</v>
      </c>
      <c r="AF17" s="59">
        <f t="shared" si="40"/>
        <v>40329.299999999996</v>
      </c>
      <c r="AG17" s="59">
        <f t="shared" si="16"/>
        <v>20164.649999999998</v>
      </c>
      <c r="AH17" s="59">
        <f t="shared" si="17"/>
        <v>80658.599999999991</v>
      </c>
      <c r="AI17" s="48"/>
      <c r="AJ17" s="41">
        <v>6051</v>
      </c>
      <c r="AK17" s="60">
        <f>Y39</f>
        <v>960687</v>
      </c>
      <c r="AL17" s="41" t="s">
        <v>48</v>
      </c>
    </row>
    <row r="18" spans="1:38" s="41" customFormat="1" ht="21.75" customHeight="1" x14ac:dyDescent="0.2">
      <c r="A18" s="48">
        <v>11</v>
      </c>
      <c r="B18" s="146" t="s">
        <v>86</v>
      </c>
      <c r="C18" s="5" t="s">
        <v>8</v>
      </c>
      <c r="D18" s="149">
        <v>2.46</v>
      </c>
      <c r="E18" s="51">
        <f t="shared" si="18"/>
        <v>2976600</v>
      </c>
      <c r="F18" s="51">
        <f t="shared" si="33"/>
        <v>312543</v>
      </c>
      <c r="G18" s="51">
        <f t="shared" si="3"/>
        <v>2664057</v>
      </c>
      <c r="H18" s="52"/>
      <c r="I18" s="53">
        <f t="shared" si="41"/>
        <v>0</v>
      </c>
      <c r="J18" s="53"/>
      <c r="K18" s="64"/>
      <c r="L18" s="51"/>
      <c r="M18" s="51"/>
      <c r="N18" s="51"/>
      <c r="O18" s="54">
        <v>0.06</v>
      </c>
      <c r="P18" s="55">
        <f t="shared" si="35"/>
        <v>0.14759999999999998</v>
      </c>
      <c r="Q18" s="51">
        <f t="shared" si="6"/>
        <v>178595.99999999997</v>
      </c>
      <c r="R18" s="51">
        <f t="shared" si="36"/>
        <v>18752.579999999994</v>
      </c>
      <c r="S18" s="51">
        <f t="shared" si="7"/>
        <v>159843.41999999998</v>
      </c>
      <c r="T18" s="56">
        <f t="shared" si="37"/>
        <v>0.86099999999999999</v>
      </c>
      <c r="U18" s="57">
        <f t="shared" si="8"/>
        <v>1041810</v>
      </c>
      <c r="V18" s="57">
        <f t="shared" si="9"/>
        <v>3865710.42</v>
      </c>
      <c r="W18" s="53"/>
      <c r="X18" s="58">
        <f t="shared" si="10"/>
        <v>3155196</v>
      </c>
      <c r="Y18" s="59">
        <f t="shared" si="11"/>
        <v>331295.58</v>
      </c>
      <c r="Z18" s="59">
        <f t="shared" si="38"/>
        <v>252415.68</v>
      </c>
      <c r="AA18" s="59">
        <f t="shared" si="12"/>
        <v>47327.939999999995</v>
      </c>
      <c r="AB18" s="59">
        <f t="shared" si="39"/>
        <v>31551.96</v>
      </c>
      <c r="AC18" s="59">
        <f t="shared" si="13"/>
        <v>678367.14</v>
      </c>
      <c r="AD18" s="59">
        <f t="shared" si="14"/>
        <v>536383.32000000007</v>
      </c>
      <c r="AE18" s="59">
        <f t="shared" si="15"/>
        <v>94655.87999999999</v>
      </c>
      <c r="AF18" s="59">
        <f t="shared" si="40"/>
        <v>31551.96</v>
      </c>
      <c r="AG18" s="59">
        <f t="shared" si="16"/>
        <v>15775.98</v>
      </c>
      <c r="AH18" s="59">
        <f t="shared" si="17"/>
        <v>63103.92</v>
      </c>
      <c r="AI18" s="48"/>
      <c r="AJ18" s="41">
        <v>6099</v>
      </c>
      <c r="AK18" s="60">
        <f>Y42</f>
        <v>2229412.5</v>
      </c>
      <c r="AL18" s="41" t="s">
        <v>66</v>
      </c>
    </row>
    <row r="19" spans="1:38" s="41" customFormat="1" ht="21.75" customHeight="1" x14ac:dyDescent="0.2">
      <c r="A19" s="48">
        <v>12</v>
      </c>
      <c r="B19" s="145" t="s">
        <v>87</v>
      </c>
      <c r="C19" s="5" t="s">
        <v>8</v>
      </c>
      <c r="D19" s="149">
        <v>2.72</v>
      </c>
      <c r="E19" s="51">
        <f t="shared" si="18"/>
        <v>3291200.0000000005</v>
      </c>
      <c r="F19" s="51">
        <f t="shared" si="33"/>
        <v>345576.00000000006</v>
      </c>
      <c r="G19" s="51">
        <f t="shared" si="3"/>
        <v>2945624.0000000005</v>
      </c>
      <c r="H19" s="52"/>
      <c r="I19" s="53">
        <f t="shared" si="41"/>
        <v>0</v>
      </c>
      <c r="J19" s="53"/>
      <c r="K19" s="64"/>
      <c r="L19" s="51"/>
      <c r="M19" s="51"/>
      <c r="N19" s="51"/>
      <c r="O19" s="54">
        <v>0.08</v>
      </c>
      <c r="P19" s="55">
        <f t="shared" si="35"/>
        <v>0.21760000000000002</v>
      </c>
      <c r="Q19" s="51">
        <f t="shared" si="6"/>
        <v>263296</v>
      </c>
      <c r="R19" s="51">
        <f t="shared" si="36"/>
        <v>27646.079999999998</v>
      </c>
      <c r="S19" s="51">
        <f t="shared" si="7"/>
        <v>235649.92000000001</v>
      </c>
      <c r="T19" s="56">
        <f t="shared" si="37"/>
        <v>0.95199999999999996</v>
      </c>
      <c r="U19" s="57">
        <f t="shared" si="8"/>
        <v>1151920</v>
      </c>
      <c r="V19" s="57">
        <f t="shared" si="9"/>
        <v>4333193.92</v>
      </c>
      <c r="W19" s="53"/>
      <c r="X19" s="58">
        <f t="shared" si="10"/>
        <v>3554496.0000000005</v>
      </c>
      <c r="Y19" s="59">
        <f t="shared" si="11"/>
        <v>373222.08000000007</v>
      </c>
      <c r="Z19" s="59">
        <f t="shared" si="38"/>
        <v>284359.68000000005</v>
      </c>
      <c r="AA19" s="59">
        <f t="shared" si="12"/>
        <v>53317.440000000002</v>
      </c>
      <c r="AB19" s="59">
        <f t="shared" si="39"/>
        <v>35544.960000000006</v>
      </c>
      <c r="AC19" s="59">
        <f t="shared" si="13"/>
        <v>764216.64</v>
      </c>
      <c r="AD19" s="59">
        <f t="shared" si="14"/>
        <v>604264.32000000007</v>
      </c>
      <c r="AE19" s="59">
        <f t="shared" si="15"/>
        <v>106634.88</v>
      </c>
      <c r="AF19" s="59">
        <f t="shared" si="40"/>
        <v>35544.960000000006</v>
      </c>
      <c r="AG19" s="59">
        <f t="shared" si="16"/>
        <v>17772.480000000003</v>
      </c>
      <c r="AH19" s="59">
        <f t="shared" si="17"/>
        <v>71089.920000000013</v>
      </c>
      <c r="AI19" s="48"/>
      <c r="AJ19" s="41">
        <v>6301</v>
      </c>
      <c r="AK19" s="60">
        <f>AD7+AD39+AD42</f>
        <v>19641389.969999999</v>
      </c>
      <c r="AL19" s="41" t="s">
        <v>46</v>
      </c>
    </row>
    <row r="20" spans="1:38" s="41" customFormat="1" ht="21.75" customHeight="1" x14ac:dyDescent="0.2">
      <c r="A20" s="48">
        <v>13</v>
      </c>
      <c r="B20" s="145" t="s">
        <v>88</v>
      </c>
      <c r="C20" s="5" t="s">
        <v>8</v>
      </c>
      <c r="D20" s="151">
        <v>2.72</v>
      </c>
      <c r="E20" s="51">
        <f t="shared" si="18"/>
        <v>3291200.0000000005</v>
      </c>
      <c r="F20" s="51">
        <f t="shared" si="33"/>
        <v>345576.00000000006</v>
      </c>
      <c r="G20" s="51">
        <f t="shared" si="3"/>
        <v>2945624.0000000005</v>
      </c>
      <c r="H20" s="52">
        <v>0.15</v>
      </c>
      <c r="I20" s="53">
        <f t="shared" si="41"/>
        <v>181500</v>
      </c>
      <c r="J20" s="53"/>
      <c r="K20" s="50"/>
      <c r="L20" s="51"/>
      <c r="M20" s="51"/>
      <c r="N20" s="51"/>
      <c r="O20" s="54">
        <v>0.09</v>
      </c>
      <c r="P20" s="55">
        <f t="shared" si="35"/>
        <v>0.24480000000000002</v>
      </c>
      <c r="Q20" s="51">
        <f t="shared" si="6"/>
        <v>296208</v>
      </c>
      <c r="R20" s="51">
        <f t="shared" si="36"/>
        <v>31101.84</v>
      </c>
      <c r="S20" s="51">
        <f t="shared" si="7"/>
        <v>265106.15999999997</v>
      </c>
      <c r="T20" s="56">
        <f t="shared" si="37"/>
        <v>0.95199999999999996</v>
      </c>
      <c r="U20" s="57">
        <f t="shared" si="8"/>
        <v>1151920</v>
      </c>
      <c r="V20" s="57">
        <f t="shared" si="9"/>
        <v>4544150.16</v>
      </c>
      <c r="W20" s="53"/>
      <c r="X20" s="58">
        <f t="shared" si="10"/>
        <v>3587408.0000000005</v>
      </c>
      <c r="Y20" s="59">
        <f t="shared" si="11"/>
        <v>376677.84000000008</v>
      </c>
      <c r="Z20" s="59">
        <f t="shared" si="38"/>
        <v>286992.64000000007</v>
      </c>
      <c r="AA20" s="59">
        <f t="shared" si="12"/>
        <v>53811.12</v>
      </c>
      <c r="AB20" s="59">
        <f t="shared" si="39"/>
        <v>35874.080000000009</v>
      </c>
      <c r="AC20" s="59">
        <f t="shared" si="13"/>
        <v>771292.72000000009</v>
      </c>
      <c r="AD20" s="59">
        <f t="shared" si="14"/>
        <v>609859.3600000001</v>
      </c>
      <c r="AE20" s="59">
        <f t="shared" si="15"/>
        <v>107622.24</v>
      </c>
      <c r="AF20" s="59">
        <f t="shared" si="40"/>
        <v>35874.080000000009</v>
      </c>
      <c r="AG20" s="59">
        <f t="shared" si="16"/>
        <v>17937.040000000005</v>
      </c>
      <c r="AH20" s="59">
        <f t="shared" si="17"/>
        <v>71748.160000000018</v>
      </c>
      <c r="AI20" s="48"/>
      <c r="AJ20" s="41">
        <v>6302</v>
      </c>
      <c r="AK20" s="60">
        <f>AE7+AE39+AE42</f>
        <v>3658771.6799999992</v>
      </c>
      <c r="AL20" s="41" t="s">
        <v>49</v>
      </c>
    </row>
    <row r="21" spans="1:38" s="41" customFormat="1" ht="21.75" customHeight="1" x14ac:dyDescent="0.2">
      <c r="A21" s="48">
        <v>14</v>
      </c>
      <c r="B21" s="145" t="s">
        <v>89</v>
      </c>
      <c r="C21" s="5" t="s">
        <v>8</v>
      </c>
      <c r="D21" s="149">
        <v>2.72</v>
      </c>
      <c r="E21" s="51">
        <f t="shared" si="18"/>
        <v>3291200.0000000005</v>
      </c>
      <c r="F21" s="51">
        <f t="shared" si="33"/>
        <v>345576.00000000006</v>
      </c>
      <c r="G21" s="51">
        <f t="shared" si="3"/>
        <v>2945624.0000000005</v>
      </c>
      <c r="H21" s="52"/>
      <c r="I21" s="53">
        <f t="shared" si="41"/>
        <v>0</v>
      </c>
      <c r="J21" s="53"/>
      <c r="K21" s="50"/>
      <c r="L21" s="51"/>
      <c r="M21" s="51"/>
      <c r="N21" s="51"/>
      <c r="O21" s="54">
        <v>0.06</v>
      </c>
      <c r="P21" s="55">
        <f t="shared" si="35"/>
        <v>0.16320000000000001</v>
      </c>
      <c r="Q21" s="51">
        <f t="shared" si="6"/>
        <v>197472</v>
      </c>
      <c r="R21" s="51">
        <f t="shared" si="36"/>
        <v>20734.559999999998</v>
      </c>
      <c r="S21" s="51">
        <f t="shared" si="7"/>
        <v>176737.44</v>
      </c>
      <c r="T21" s="56">
        <f t="shared" si="37"/>
        <v>0.95199999999999996</v>
      </c>
      <c r="U21" s="57">
        <f t="shared" si="8"/>
        <v>1151920</v>
      </c>
      <c r="V21" s="57">
        <f t="shared" si="9"/>
        <v>4274281.4400000004</v>
      </c>
      <c r="W21" s="53"/>
      <c r="X21" s="58">
        <f t="shared" si="10"/>
        <v>3488672.0000000005</v>
      </c>
      <c r="Y21" s="59">
        <f t="shared" si="11"/>
        <v>366310.56000000011</v>
      </c>
      <c r="Z21" s="59">
        <f t="shared" si="38"/>
        <v>279093.76000000007</v>
      </c>
      <c r="AA21" s="59">
        <f t="shared" si="12"/>
        <v>52330.080000000002</v>
      </c>
      <c r="AB21" s="59">
        <f t="shared" si="39"/>
        <v>34886.720000000008</v>
      </c>
      <c r="AC21" s="59">
        <f t="shared" si="13"/>
        <v>750064.4800000001</v>
      </c>
      <c r="AD21" s="59">
        <f t="shared" si="14"/>
        <v>593074.24000000011</v>
      </c>
      <c r="AE21" s="59">
        <f t="shared" si="15"/>
        <v>104660.16</v>
      </c>
      <c r="AF21" s="59">
        <f t="shared" si="40"/>
        <v>34886.720000000008</v>
      </c>
      <c r="AG21" s="59">
        <f t="shared" si="16"/>
        <v>17443.360000000004</v>
      </c>
      <c r="AH21" s="59">
        <f t="shared" si="17"/>
        <v>69773.440000000017</v>
      </c>
      <c r="AI21" s="48"/>
      <c r="AJ21" s="41">
        <v>6304</v>
      </c>
      <c r="AK21" s="60">
        <f>AF7+AF39+AF42</f>
        <v>1944103.9855</v>
      </c>
      <c r="AL21" s="41" t="s">
        <v>52</v>
      </c>
    </row>
    <row r="22" spans="1:38" s="41" customFormat="1" ht="21.75" customHeight="1" x14ac:dyDescent="0.2">
      <c r="A22" s="48">
        <v>15</v>
      </c>
      <c r="B22" s="147" t="s">
        <v>90</v>
      </c>
      <c r="C22" s="5" t="s">
        <v>8</v>
      </c>
      <c r="D22" s="149">
        <v>2.2599999999999998</v>
      </c>
      <c r="E22" s="51">
        <f t="shared" si="18"/>
        <v>2734599.9999999995</v>
      </c>
      <c r="F22" s="51">
        <f t="shared" si="33"/>
        <v>287132.99999999994</v>
      </c>
      <c r="G22" s="51">
        <f t="shared" si="3"/>
        <v>2447466.9999999995</v>
      </c>
      <c r="H22" s="52"/>
      <c r="I22" s="53">
        <f t="shared" si="41"/>
        <v>0</v>
      </c>
      <c r="J22" s="53"/>
      <c r="K22" s="64"/>
      <c r="L22" s="51"/>
      <c r="M22" s="51"/>
      <c r="N22" s="51"/>
      <c r="O22" s="54"/>
      <c r="P22" s="55"/>
      <c r="Q22" s="51">
        <f t="shared" si="6"/>
        <v>0</v>
      </c>
      <c r="R22" s="51">
        <f t="shared" si="36"/>
        <v>0</v>
      </c>
      <c r="S22" s="51">
        <f t="shared" si="7"/>
        <v>0</v>
      </c>
      <c r="T22" s="56">
        <f t="shared" si="37"/>
        <v>0.79099999999999993</v>
      </c>
      <c r="U22" s="57">
        <f t="shared" si="8"/>
        <v>957109.99999999988</v>
      </c>
      <c r="V22" s="57">
        <f t="shared" si="9"/>
        <v>3404576.9999999995</v>
      </c>
      <c r="W22" s="53"/>
      <c r="X22" s="58">
        <f t="shared" si="10"/>
        <v>2734599.9999999995</v>
      </c>
      <c r="Y22" s="59">
        <f t="shared" si="11"/>
        <v>287132.99999999994</v>
      </c>
      <c r="Z22" s="59">
        <f t="shared" si="38"/>
        <v>218767.99999999997</v>
      </c>
      <c r="AA22" s="59">
        <f t="shared" si="12"/>
        <v>41018.999999999993</v>
      </c>
      <c r="AB22" s="59">
        <f t="shared" si="39"/>
        <v>27345.999999999996</v>
      </c>
      <c r="AC22" s="59">
        <f t="shared" si="13"/>
        <v>587938.99999999988</v>
      </c>
      <c r="AD22" s="59">
        <f t="shared" si="14"/>
        <v>464881.99999999994</v>
      </c>
      <c r="AE22" s="59">
        <f t="shared" si="15"/>
        <v>82037.999999999985</v>
      </c>
      <c r="AF22" s="59">
        <f t="shared" si="40"/>
        <v>27345.999999999996</v>
      </c>
      <c r="AG22" s="59">
        <f t="shared" si="16"/>
        <v>13672.999999999998</v>
      </c>
      <c r="AH22" s="59">
        <f t="shared" si="17"/>
        <v>54691.999999999993</v>
      </c>
      <c r="AI22" s="48"/>
      <c r="AJ22" s="41">
        <v>6349</v>
      </c>
      <c r="AK22" s="60">
        <f>AG7+AG39+AG42</f>
        <v>9447623.1799999997</v>
      </c>
      <c r="AL22" s="61" t="s">
        <v>51</v>
      </c>
    </row>
    <row r="23" spans="1:38" s="41" customFormat="1" ht="21.75" customHeight="1" x14ac:dyDescent="0.2">
      <c r="A23" s="48">
        <v>16</v>
      </c>
      <c r="B23" s="147" t="s">
        <v>91</v>
      </c>
      <c r="C23" s="5" t="s">
        <v>8</v>
      </c>
      <c r="D23" s="149">
        <v>2.2599999999999998</v>
      </c>
      <c r="E23" s="51">
        <f t="shared" si="18"/>
        <v>2734599.9999999995</v>
      </c>
      <c r="F23" s="51">
        <f t="shared" si="33"/>
        <v>287132.99999999994</v>
      </c>
      <c r="G23" s="51">
        <f t="shared" si="3"/>
        <v>2447466.9999999995</v>
      </c>
      <c r="H23" s="52"/>
      <c r="I23" s="53">
        <f t="shared" si="41"/>
        <v>0</v>
      </c>
      <c r="J23" s="53"/>
      <c r="K23" s="50"/>
      <c r="L23" s="51"/>
      <c r="M23" s="51"/>
      <c r="N23" s="51"/>
      <c r="O23" s="54"/>
      <c r="P23" s="55"/>
      <c r="Q23" s="51">
        <f t="shared" si="6"/>
        <v>0</v>
      </c>
      <c r="R23" s="51">
        <f t="shared" si="36"/>
        <v>0</v>
      </c>
      <c r="S23" s="51">
        <f t="shared" si="7"/>
        <v>0</v>
      </c>
      <c r="T23" s="56">
        <f t="shared" si="37"/>
        <v>0.79099999999999993</v>
      </c>
      <c r="U23" s="57">
        <f t="shared" si="8"/>
        <v>957109.99999999988</v>
      </c>
      <c r="V23" s="57">
        <f t="shared" si="9"/>
        <v>3404576.9999999995</v>
      </c>
      <c r="W23" s="53"/>
      <c r="X23" s="58">
        <f t="shared" si="10"/>
        <v>2734599.9999999995</v>
      </c>
      <c r="Y23" s="59">
        <f t="shared" si="11"/>
        <v>287132.99999999994</v>
      </c>
      <c r="Z23" s="59">
        <f t="shared" si="38"/>
        <v>218767.99999999997</v>
      </c>
      <c r="AA23" s="59">
        <f t="shared" si="12"/>
        <v>41018.999999999993</v>
      </c>
      <c r="AB23" s="59">
        <f t="shared" si="39"/>
        <v>27345.999999999996</v>
      </c>
      <c r="AC23" s="59">
        <f t="shared" si="13"/>
        <v>587938.99999999988</v>
      </c>
      <c r="AD23" s="59">
        <f t="shared" si="14"/>
        <v>464881.99999999994</v>
      </c>
      <c r="AE23" s="59">
        <f t="shared" si="15"/>
        <v>82037.999999999985</v>
      </c>
      <c r="AF23" s="59">
        <f t="shared" si="40"/>
        <v>27345.999999999996</v>
      </c>
      <c r="AG23" s="59">
        <f t="shared" si="16"/>
        <v>13672.999999999998</v>
      </c>
      <c r="AH23" s="59">
        <f t="shared" si="17"/>
        <v>54691.999999999993</v>
      </c>
      <c r="AI23" s="48"/>
      <c r="AJ23" s="67" t="s">
        <v>50</v>
      </c>
      <c r="AK23" s="42"/>
    </row>
    <row r="24" spans="1:38" s="41" customFormat="1" ht="21.75" customHeight="1" x14ac:dyDescent="0.2">
      <c r="A24" s="48">
        <v>17</v>
      </c>
      <c r="B24" s="147" t="s">
        <v>92</v>
      </c>
      <c r="C24" s="5" t="s">
        <v>8</v>
      </c>
      <c r="D24" s="149">
        <v>2.41</v>
      </c>
      <c r="E24" s="51">
        <f t="shared" si="18"/>
        <v>2916100</v>
      </c>
      <c r="F24" s="51">
        <f t="shared" si="33"/>
        <v>306190.5</v>
      </c>
      <c r="G24" s="51">
        <f t="shared" si="3"/>
        <v>2609909.5</v>
      </c>
      <c r="H24" s="52"/>
      <c r="I24" s="53">
        <f t="shared" si="41"/>
        <v>0</v>
      </c>
      <c r="J24" s="53"/>
      <c r="K24" s="50"/>
      <c r="L24" s="51"/>
      <c r="M24" s="51"/>
      <c r="N24" s="51"/>
      <c r="O24" s="54"/>
      <c r="P24" s="55"/>
      <c r="Q24" s="51">
        <f t="shared" si="6"/>
        <v>0</v>
      </c>
      <c r="R24" s="51">
        <f t="shared" si="36"/>
        <v>0</v>
      </c>
      <c r="S24" s="51">
        <f t="shared" si="7"/>
        <v>0</v>
      </c>
      <c r="T24" s="56">
        <f t="shared" si="37"/>
        <v>0.84350000000000003</v>
      </c>
      <c r="U24" s="57">
        <f t="shared" si="8"/>
        <v>1020635</v>
      </c>
      <c r="V24" s="57">
        <f t="shared" si="9"/>
        <v>3630544.5</v>
      </c>
      <c r="W24" s="53"/>
      <c r="X24" s="58">
        <f t="shared" si="10"/>
        <v>2916100</v>
      </c>
      <c r="Y24" s="59">
        <f t="shared" si="11"/>
        <v>306190.5</v>
      </c>
      <c r="Z24" s="59">
        <f t="shared" si="38"/>
        <v>233288</v>
      </c>
      <c r="AA24" s="59">
        <f t="shared" si="12"/>
        <v>43741.5</v>
      </c>
      <c r="AB24" s="59">
        <f t="shared" si="39"/>
        <v>29161</v>
      </c>
      <c r="AC24" s="59">
        <f t="shared" si="13"/>
        <v>626961.5</v>
      </c>
      <c r="AD24" s="59">
        <f t="shared" si="14"/>
        <v>495737.00000000006</v>
      </c>
      <c r="AE24" s="59">
        <f t="shared" si="15"/>
        <v>87483</v>
      </c>
      <c r="AF24" s="59">
        <f t="shared" si="40"/>
        <v>29161</v>
      </c>
      <c r="AG24" s="59">
        <f t="shared" si="16"/>
        <v>14580.5</v>
      </c>
      <c r="AH24" s="59">
        <f t="shared" si="17"/>
        <v>58322</v>
      </c>
      <c r="AI24" s="48"/>
      <c r="AJ24" s="41">
        <v>6303</v>
      </c>
      <c r="AK24" s="60">
        <f>AH7+AH39+AH42</f>
        <v>2439181.12</v>
      </c>
    </row>
    <row r="25" spans="1:38" s="41" customFormat="1" ht="21.75" customHeight="1" x14ac:dyDescent="0.2">
      <c r="A25" s="48">
        <v>18</v>
      </c>
      <c r="B25" s="147" t="s">
        <v>93</v>
      </c>
      <c r="C25" s="5" t="s">
        <v>8</v>
      </c>
      <c r="D25" s="149">
        <v>2.06</v>
      </c>
      <c r="E25" s="51">
        <f t="shared" si="18"/>
        <v>2492600</v>
      </c>
      <c r="F25" s="51">
        <f t="shared" si="33"/>
        <v>261723</v>
      </c>
      <c r="G25" s="51">
        <f t="shared" si="3"/>
        <v>2230877</v>
      </c>
      <c r="H25" s="52"/>
      <c r="I25" s="53">
        <f t="shared" si="41"/>
        <v>0</v>
      </c>
      <c r="J25" s="53"/>
      <c r="K25" s="50"/>
      <c r="L25" s="51"/>
      <c r="M25" s="51"/>
      <c r="N25" s="51"/>
      <c r="O25" s="54"/>
      <c r="P25" s="55"/>
      <c r="Q25" s="51">
        <f t="shared" si="6"/>
        <v>0</v>
      </c>
      <c r="R25" s="51">
        <f t="shared" si="36"/>
        <v>0</v>
      </c>
      <c r="S25" s="51">
        <f t="shared" si="7"/>
        <v>0</v>
      </c>
      <c r="T25" s="56">
        <f t="shared" si="37"/>
        <v>0.72099999999999997</v>
      </c>
      <c r="U25" s="57">
        <f t="shared" si="8"/>
        <v>872410</v>
      </c>
      <c r="V25" s="57">
        <f t="shared" si="9"/>
        <v>3103287</v>
      </c>
      <c r="W25" s="53"/>
      <c r="X25" s="58">
        <f t="shared" si="10"/>
        <v>2492600</v>
      </c>
      <c r="Y25" s="59">
        <f t="shared" si="11"/>
        <v>261723</v>
      </c>
      <c r="Z25" s="59">
        <f t="shared" si="38"/>
        <v>199408</v>
      </c>
      <c r="AA25" s="59">
        <f t="shared" si="12"/>
        <v>37389</v>
      </c>
      <c r="AB25" s="59">
        <f t="shared" si="39"/>
        <v>24926</v>
      </c>
      <c r="AC25" s="59">
        <f t="shared" si="13"/>
        <v>535909</v>
      </c>
      <c r="AD25" s="59">
        <f t="shared" si="14"/>
        <v>423742.00000000006</v>
      </c>
      <c r="AE25" s="59">
        <f t="shared" si="15"/>
        <v>74778</v>
      </c>
      <c r="AF25" s="59">
        <f t="shared" si="40"/>
        <v>24926</v>
      </c>
      <c r="AG25" s="59">
        <f t="shared" si="16"/>
        <v>12463</v>
      </c>
      <c r="AH25" s="59">
        <f t="shared" si="17"/>
        <v>49852</v>
      </c>
      <c r="AI25" s="48"/>
      <c r="AK25" s="42"/>
    </row>
    <row r="26" spans="1:38" s="41" customFormat="1" ht="21.75" customHeight="1" x14ac:dyDescent="0.2">
      <c r="A26" s="48">
        <v>19</v>
      </c>
      <c r="B26" s="147" t="s">
        <v>94</v>
      </c>
      <c r="C26" s="5" t="s">
        <v>8</v>
      </c>
      <c r="D26" s="149">
        <v>2.06</v>
      </c>
      <c r="E26" s="51">
        <f t="shared" si="18"/>
        <v>2492600</v>
      </c>
      <c r="F26" s="51">
        <f t="shared" si="33"/>
        <v>261723</v>
      </c>
      <c r="G26" s="51">
        <f t="shared" si="3"/>
        <v>2230877</v>
      </c>
      <c r="H26" s="52"/>
      <c r="I26" s="53">
        <f t="shared" si="41"/>
        <v>0</v>
      </c>
      <c r="J26" s="53"/>
      <c r="K26" s="50"/>
      <c r="L26" s="51"/>
      <c r="M26" s="51"/>
      <c r="N26" s="51"/>
      <c r="O26" s="54"/>
      <c r="P26" s="55"/>
      <c r="Q26" s="51">
        <f t="shared" si="6"/>
        <v>0</v>
      </c>
      <c r="R26" s="51">
        <f t="shared" si="36"/>
        <v>0</v>
      </c>
      <c r="S26" s="51">
        <f t="shared" si="7"/>
        <v>0</v>
      </c>
      <c r="T26" s="56">
        <f t="shared" si="37"/>
        <v>0.72099999999999997</v>
      </c>
      <c r="U26" s="57">
        <f t="shared" si="8"/>
        <v>872410</v>
      </c>
      <c r="V26" s="57">
        <f t="shared" si="9"/>
        <v>3103287</v>
      </c>
      <c r="W26" s="53"/>
      <c r="X26" s="58">
        <f t="shared" si="10"/>
        <v>2492600</v>
      </c>
      <c r="Y26" s="59">
        <f t="shared" si="11"/>
        <v>261723</v>
      </c>
      <c r="Z26" s="59">
        <f t="shared" si="38"/>
        <v>199408</v>
      </c>
      <c r="AA26" s="59">
        <f t="shared" si="12"/>
        <v>37389</v>
      </c>
      <c r="AB26" s="59">
        <f t="shared" si="39"/>
        <v>24926</v>
      </c>
      <c r="AC26" s="59">
        <f t="shared" si="13"/>
        <v>535909</v>
      </c>
      <c r="AD26" s="59">
        <f t="shared" si="14"/>
        <v>423742.00000000006</v>
      </c>
      <c r="AE26" s="59">
        <f t="shared" si="15"/>
        <v>74778</v>
      </c>
      <c r="AF26" s="59">
        <f t="shared" si="40"/>
        <v>24926</v>
      </c>
      <c r="AG26" s="59">
        <f t="shared" si="16"/>
        <v>12463</v>
      </c>
      <c r="AH26" s="59">
        <f t="shared" si="17"/>
        <v>49852</v>
      </c>
      <c r="AI26" s="48"/>
      <c r="AK26" s="42"/>
    </row>
    <row r="27" spans="1:38" s="41" customFormat="1" ht="21.75" customHeight="1" x14ac:dyDescent="0.2">
      <c r="A27" s="48">
        <v>20</v>
      </c>
      <c r="B27" s="147" t="s">
        <v>95</v>
      </c>
      <c r="C27" s="5" t="s">
        <v>8</v>
      </c>
      <c r="D27" s="149">
        <v>2.06</v>
      </c>
      <c r="E27" s="51">
        <f t="shared" si="18"/>
        <v>2492600</v>
      </c>
      <c r="F27" s="51">
        <f t="shared" si="33"/>
        <v>261723</v>
      </c>
      <c r="G27" s="51">
        <f t="shared" si="3"/>
        <v>2230877</v>
      </c>
      <c r="H27" s="52"/>
      <c r="I27" s="53">
        <f t="shared" si="41"/>
        <v>0</v>
      </c>
      <c r="J27" s="53"/>
      <c r="K27" s="50"/>
      <c r="L27" s="51"/>
      <c r="M27" s="51"/>
      <c r="N27" s="51"/>
      <c r="O27" s="54"/>
      <c r="P27" s="55"/>
      <c r="Q27" s="51">
        <f t="shared" si="6"/>
        <v>0</v>
      </c>
      <c r="R27" s="51">
        <f t="shared" si="36"/>
        <v>0</v>
      </c>
      <c r="S27" s="51">
        <f t="shared" si="7"/>
        <v>0</v>
      </c>
      <c r="T27" s="56">
        <f t="shared" si="37"/>
        <v>0.72099999999999997</v>
      </c>
      <c r="U27" s="57">
        <f t="shared" si="8"/>
        <v>872410</v>
      </c>
      <c r="V27" s="57">
        <f t="shared" si="9"/>
        <v>3103287</v>
      </c>
      <c r="W27" s="53"/>
      <c r="X27" s="58">
        <f t="shared" si="10"/>
        <v>2492600</v>
      </c>
      <c r="Y27" s="59">
        <f t="shared" si="11"/>
        <v>261723</v>
      </c>
      <c r="Z27" s="59">
        <f t="shared" si="38"/>
        <v>199408</v>
      </c>
      <c r="AA27" s="59">
        <f t="shared" si="12"/>
        <v>37389</v>
      </c>
      <c r="AB27" s="59">
        <f t="shared" si="39"/>
        <v>24926</v>
      </c>
      <c r="AC27" s="59">
        <f t="shared" si="13"/>
        <v>535909</v>
      </c>
      <c r="AD27" s="59">
        <f t="shared" si="14"/>
        <v>423742.00000000006</v>
      </c>
      <c r="AE27" s="59">
        <f t="shared" si="15"/>
        <v>74778</v>
      </c>
      <c r="AF27" s="59">
        <f t="shared" si="40"/>
        <v>24926</v>
      </c>
      <c r="AG27" s="59">
        <f t="shared" si="16"/>
        <v>12463</v>
      </c>
      <c r="AH27" s="59">
        <f t="shared" si="17"/>
        <v>49852</v>
      </c>
      <c r="AI27" s="48"/>
      <c r="AK27" s="42"/>
    </row>
    <row r="28" spans="1:38" s="41" customFormat="1" ht="21.75" customHeight="1" x14ac:dyDescent="0.2">
      <c r="A28" s="48">
        <v>21</v>
      </c>
      <c r="B28" s="147" t="s">
        <v>96</v>
      </c>
      <c r="C28" s="5" t="s">
        <v>8</v>
      </c>
      <c r="D28" s="149">
        <v>2.06</v>
      </c>
      <c r="E28" s="51">
        <f t="shared" si="18"/>
        <v>2492600</v>
      </c>
      <c r="F28" s="51">
        <f t="shared" si="33"/>
        <v>261723</v>
      </c>
      <c r="G28" s="51">
        <f t="shared" si="3"/>
        <v>2230877</v>
      </c>
      <c r="H28" s="52">
        <v>0.15</v>
      </c>
      <c r="I28" s="53">
        <f t="shared" si="41"/>
        <v>181500</v>
      </c>
      <c r="J28" s="53"/>
      <c r="K28" s="50"/>
      <c r="L28" s="51"/>
      <c r="M28" s="51"/>
      <c r="N28" s="51"/>
      <c r="O28" s="54"/>
      <c r="P28" s="55"/>
      <c r="Q28" s="51">
        <f t="shared" si="6"/>
        <v>0</v>
      </c>
      <c r="R28" s="51">
        <f t="shared" si="36"/>
        <v>0</v>
      </c>
      <c r="S28" s="51">
        <f t="shared" si="7"/>
        <v>0</v>
      </c>
      <c r="T28" s="56">
        <f t="shared" si="37"/>
        <v>0.72099999999999997</v>
      </c>
      <c r="U28" s="57">
        <f t="shared" si="8"/>
        <v>872410</v>
      </c>
      <c r="V28" s="57">
        <f t="shared" si="9"/>
        <v>3284787</v>
      </c>
      <c r="W28" s="53"/>
      <c r="X28" s="58">
        <f t="shared" si="10"/>
        <v>2492600</v>
      </c>
      <c r="Y28" s="59">
        <f t="shared" si="11"/>
        <v>261723</v>
      </c>
      <c r="Z28" s="59">
        <f t="shared" si="38"/>
        <v>199408</v>
      </c>
      <c r="AA28" s="59">
        <f t="shared" si="12"/>
        <v>37389</v>
      </c>
      <c r="AB28" s="59">
        <f t="shared" si="39"/>
        <v>24926</v>
      </c>
      <c r="AC28" s="59">
        <f t="shared" si="13"/>
        <v>535909</v>
      </c>
      <c r="AD28" s="59">
        <f t="shared" si="14"/>
        <v>423742.00000000006</v>
      </c>
      <c r="AE28" s="59">
        <f t="shared" si="15"/>
        <v>74778</v>
      </c>
      <c r="AF28" s="59">
        <f t="shared" si="40"/>
        <v>24926</v>
      </c>
      <c r="AG28" s="59">
        <f t="shared" si="16"/>
        <v>12463</v>
      </c>
      <c r="AH28" s="59">
        <f t="shared" si="17"/>
        <v>49852</v>
      </c>
      <c r="AI28" s="48"/>
      <c r="AK28" s="168">
        <f>+AK24+GVHĐ!V11</f>
        <v>3088921.12</v>
      </c>
    </row>
    <row r="29" spans="1:38" s="41" customFormat="1" ht="21.75" customHeight="1" x14ac:dyDescent="0.2">
      <c r="A29" s="48">
        <v>22</v>
      </c>
      <c r="B29" s="147" t="s">
        <v>97</v>
      </c>
      <c r="C29" s="5" t="s">
        <v>8</v>
      </c>
      <c r="D29" s="149">
        <v>2.06</v>
      </c>
      <c r="E29" s="51">
        <f t="shared" si="18"/>
        <v>2492600</v>
      </c>
      <c r="F29" s="51">
        <f t="shared" si="33"/>
        <v>261723</v>
      </c>
      <c r="G29" s="51">
        <f t="shared" si="3"/>
        <v>2230877</v>
      </c>
      <c r="H29" s="52"/>
      <c r="I29" s="53">
        <f t="shared" si="41"/>
        <v>0</v>
      </c>
      <c r="J29" s="53"/>
      <c r="K29" s="50"/>
      <c r="L29" s="51"/>
      <c r="M29" s="51"/>
      <c r="N29" s="51"/>
      <c r="O29" s="54"/>
      <c r="P29" s="55"/>
      <c r="Q29" s="51">
        <f t="shared" si="6"/>
        <v>0</v>
      </c>
      <c r="R29" s="51">
        <f t="shared" si="36"/>
        <v>0</v>
      </c>
      <c r="S29" s="51">
        <f t="shared" si="7"/>
        <v>0</v>
      </c>
      <c r="T29" s="56">
        <f t="shared" si="37"/>
        <v>0.72099999999999997</v>
      </c>
      <c r="U29" s="57">
        <f t="shared" si="8"/>
        <v>872410</v>
      </c>
      <c r="V29" s="57">
        <f t="shared" si="9"/>
        <v>3103287</v>
      </c>
      <c r="W29" s="53"/>
      <c r="X29" s="58">
        <f t="shared" si="10"/>
        <v>2492600</v>
      </c>
      <c r="Y29" s="59">
        <f t="shared" si="11"/>
        <v>261723</v>
      </c>
      <c r="Z29" s="59">
        <f t="shared" si="38"/>
        <v>199408</v>
      </c>
      <c r="AA29" s="59">
        <f t="shared" si="12"/>
        <v>37389</v>
      </c>
      <c r="AB29" s="59">
        <f t="shared" si="39"/>
        <v>24926</v>
      </c>
      <c r="AC29" s="59">
        <f t="shared" si="13"/>
        <v>535909</v>
      </c>
      <c r="AD29" s="59">
        <f t="shared" si="14"/>
        <v>423742.00000000006</v>
      </c>
      <c r="AE29" s="59">
        <f t="shared" si="15"/>
        <v>74778</v>
      </c>
      <c r="AF29" s="59">
        <f t="shared" si="40"/>
        <v>24926</v>
      </c>
      <c r="AG29" s="59">
        <f t="shared" si="16"/>
        <v>12463</v>
      </c>
      <c r="AH29" s="59">
        <f t="shared" si="17"/>
        <v>49852</v>
      </c>
      <c r="AI29" s="48"/>
    </row>
    <row r="30" spans="1:38" s="41" customFormat="1" ht="21.75" customHeight="1" x14ac:dyDescent="0.2">
      <c r="A30" s="48">
        <v>23</v>
      </c>
      <c r="B30" s="147" t="s">
        <v>98</v>
      </c>
      <c r="C30" s="5" t="s">
        <v>8</v>
      </c>
      <c r="D30" s="149">
        <v>2.06</v>
      </c>
      <c r="E30" s="51">
        <f t="shared" si="18"/>
        <v>2492600</v>
      </c>
      <c r="F30" s="51">
        <f t="shared" si="33"/>
        <v>261723</v>
      </c>
      <c r="G30" s="51">
        <f t="shared" si="3"/>
        <v>2230877</v>
      </c>
      <c r="H30" s="52"/>
      <c r="I30" s="53">
        <f t="shared" si="41"/>
        <v>0</v>
      </c>
      <c r="J30" s="53"/>
      <c r="K30" s="50"/>
      <c r="L30" s="51"/>
      <c r="M30" s="51"/>
      <c r="N30" s="51"/>
      <c r="O30" s="54"/>
      <c r="P30" s="55"/>
      <c r="Q30" s="51">
        <f t="shared" si="6"/>
        <v>0</v>
      </c>
      <c r="R30" s="51">
        <f t="shared" si="36"/>
        <v>0</v>
      </c>
      <c r="S30" s="51">
        <f t="shared" si="7"/>
        <v>0</v>
      </c>
      <c r="T30" s="56">
        <f t="shared" si="37"/>
        <v>0.72099999999999997</v>
      </c>
      <c r="U30" s="57">
        <f t="shared" si="8"/>
        <v>872410</v>
      </c>
      <c r="V30" s="57">
        <f t="shared" si="9"/>
        <v>3103287</v>
      </c>
      <c r="W30" s="53"/>
      <c r="X30" s="58">
        <f t="shared" si="10"/>
        <v>2492600</v>
      </c>
      <c r="Y30" s="59">
        <f t="shared" si="11"/>
        <v>261723</v>
      </c>
      <c r="Z30" s="59">
        <f t="shared" si="38"/>
        <v>199408</v>
      </c>
      <c r="AA30" s="59">
        <f t="shared" si="12"/>
        <v>37389</v>
      </c>
      <c r="AB30" s="59">
        <f t="shared" si="39"/>
        <v>24926</v>
      </c>
      <c r="AC30" s="59">
        <f t="shared" si="13"/>
        <v>535909</v>
      </c>
      <c r="AD30" s="59">
        <f t="shared" si="14"/>
        <v>423742.00000000006</v>
      </c>
      <c r="AE30" s="59">
        <f t="shared" si="15"/>
        <v>74778</v>
      </c>
      <c r="AF30" s="59">
        <f t="shared" si="40"/>
        <v>24926</v>
      </c>
      <c r="AG30" s="59">
        <f t="shared" si="16"/>
        <v>12463</v>
      </c>
      <c r="AH30" s="59">
        <f t="shared" si="17"/>
        <v>49852</v>
      </c>
      <c r="AI30" s="48"/>
    </row>
    <row r="31" spans="1:38" s="41" customFormat="1" ht="21.75" customHeight="1" x14ac:dyDescent="0.2">
      <c r="A31" s="48">
        <v>24</v>
      </c>
      <c r="B31" s="147" t="s">
        <v>99</v>
      </c>
      <c r="C31" s="5" t="s">
        <v>8</v>
      </c>
      <c r="D31" s="149">
        <v>2.06</v>
      </c>
      <c r="E31" s="51">
        <f t="shared" si="18"/>
        <v>2492600</v>
      </c>
      <c r="F31" s="51">
        <f t="shared" si="33"/>
        <v>261723</v>
      </c>
      <c r="G31" s="51">
        <f t="shared" si="3"/>
        <v>2230877</v>
      </c>
      <c r="H31" s="52"/>
      <c r="I31" s="53">
        <f t="shared" si="41"/>
        <v>0</v>
      </c>
      <c r="J31" s="53"/>
      <c r="K31" s="50"/>
      <c r="L31" s="51"/>
      <c r="M31" s="51"/>
      <c r="N31" s="51"/>
      <c r="O31" s="54"/>
      <c r="P31" s="55"/>
      <c r="Q31" s="51">
        <f t="shared" si="6"/>
        <v>0</v>
      </c>
      <c r="R31" s="51">
        <f t="shared" si="36"/>
        <v>0</v>
      </c>
      <c r="S31" s="51">
        <f t="shared" si="7"/>
        <v>0</v>
      </c>
      <c r="T31" s="56">
        <f t="shared" si="37"/>
        <v>0.72099999999999997</v>
      </c>
      <c r="U31" s="57">
        <f t="shared" si="8"/>
        <v>872410</v>
      </c>
      <c r="V31" s="57">
        <f t="shared" si="9"/>
        <v>3103287</v>
      </c>
      <c r="W31" s="53"/>
      <c r="X31" s="58">
        <f t="shared" si="10"/>
        <v>2492600</v>
      </c>
      <c r="Y31" s="59">
        <f t="shared" si="11"/>
        <v>261723</v>
      </c>
      <c r="Z31" s="59">
        <f t="shared" si="38"/>
        <v>199408</v>
      </c>
      <c r="AA31" s="59">
        <f t="shared" si="12"/>
        <v>37389</v>
      </c>
      <c r="AB31" s="59">
        <f t="shared" si="39"/>
        <v>24926</v>
      </c>
      <c r="AC31" s="59">
        <f t="shared" si="13"/>
        <v>535909</v>
      </c>
      <c r="AD31" s="59">
        <f t="shared" si="14"/>
        <v>423742.00000000006</v>
      </c>
      <c r="AE31" s="59">
        <f t="shared" si="15"/>
        <v>74778</v>
      </c>
      <c r="AF31" s="59">
        <f t="shared" si="40"/>
        <v>24926</v>
      </c>
      <c r="AG31" s="59">
        <f t="shared" si="16"/>
        <v>12463</v>
      </c>
      <c r="AH31" s="59">
        <f t="shared" si="17"/>
        <v>49852</v>
      </c>
      <c r="AI31" s="48"/>
    </row>
    <row r="32" spans="1:38" s="41" customFormat="1" ht="21.75" customHeight="1" x14ac:dyDescent="0.2">
      <c r="A32" s="48">
        <v>25</v>
      </c>
      <c r="B32" s="147" t="s">
        <v>100</v>
      </c>
      <c r="C32" s="5" t="s">
        <v>8</v>
      </c>
      <c r="D32" s="149"/>
      <c r="E32" s="51">
        <f t="shared" si="18"/>
        <v>0</v>
      </c>
      <c r="F32" s="51">
        <f t="shared" si="33"/>
        <v>0</v>
      </c>
      <c r="G32" s="51">
        <f t="shared" si="3"/>
        <v>0</v>
      </c>
      <c r="H32" s="52"/>
      <c r="I32" s="53">
        <f t="shared" ref="I32" si="42">H32*$AK$6</f>
        <v>0</v>
      </c>
      <c r="J32" s="53"/>
      <c r="K32" s="50"/>
      <c r="L32" s="51"/>
      <c r="M32" s="51"/>
      <c r="N32" s="51"/>
      <c r="O32" s="54"/>
      <c r="P32" s="55"/>
      <c r="Q32" s="51">
        <f t="shared" ref="Q32" si="43">P32*$AK$6</f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 t="shared" ref="U32:U38" si="44">T32*$AK$6</f>
        <v>872410</v>
      </c>
      <c r="V32" s="57">
        <f t="shared" ref="V32:V38" si="45">U32+S32+N32+I32+G32</f>
        <v>872410</v>
      </c>
      <c r="W32" s="53"/>
      <c r="X32" s="58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48"/>
    </row>
    <row r="33" spans="1:36" s="41" customFormat="1" ht="21.75" customHeight="1" x14ac:dyDescent="0.2">
      <c r="A33" s="48">
        <v>26</v>
      </c>
      <c r="B33" s="4" t="s">
        <v>111</v>
      </c>
      <c r="C33" s="5" t="s">
        <v>8</v>
      </c>
      <c r="D33" s="149">
        <v>2.1</v>
      </c>
      <c r="E33" s="51">
        <f t="shared" si="18"/>
        <v>2541000</v>
      </c>
      <c r="F33" s="51">
        <f t="shared" si="33"/>
        <v>266805</v>
      </c>
      <c r="G33" s="51">
        <f t="shared" si="3"/>
        <v>2274195</v>
      </c>
      <c r="H33" s="52"/>
      <c r="I33" s="53"/>
      <c r="J33" s="53"/>
      <c r="K33" s="50"/>
      <c r="L33" s="51"/>
      <c r="M33" s="51"/>
      <c r="N33" s="51"/>
      <c r="O33" s="54"/>
      <c r="P33" s="55"/>
      <c r="Q33" s="51"/>
      <c r="R33" s="51"/>
      <c r="S33" s="51"/>
      <c r="T33" s="56">
        <f t="shared" si="37"/>
        <v>0.73499999999999999</v>
      </c>
      <c r="U33" s="57">
        <f t="shared" si="44"/>
        <v>889350</v>
      </c>
      <c r="V33" s="57">
        <f t="shared" si="45"/>
        <v>3163545</v>
      </c>
      <c r="W33" s="53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48"/>
    </row>
    <row r="34" spans="1:36" s="41" customFormat="1" ht="21.75" customHeight="1" x14ac:dyDescent="0.2">
      <c r="A34" s="48">
        <v>27</v>
      </c>
      <c r="B34" s="4" t="s">
        <v>112</v>
      </c>
      <c r="C34" s="5" t="s">
        <v>8</v>
      </c>
      <c r="D34" s="149">
        <v>2.1</v>
      </c>
      <c r="E34" s="51">
        <f t="shared" si="18"/>
        <v>2541000</v>
      </c>
      <c r="F34" s="51">
        <f t="shared" si="33"/>
        <v>266805</v>
      </c>
      <c r="G34" s="51">
        <f t="shared" si="3"/>
        <v>2274195</v>
      </c>
      <c r="H34" s="52"/>
      <c r="I34" s="53"/>
      <c r="J34" s="53"/>
      <c r="K34" s="50"/>
      <c r="L34" s="51"/>
      <c r="M34" s="51"/>
      <c r="N34" s="51"/>
      <c r="O34" s="54"/>
      <c r="P34" s="55"/>
      <c r="Q34" s="51"/>
      <c r="R34" s="51"/>
      <c r="S34" s="51"/>
      <c r="T34" s="56">
        <f t="shared" si="37"/>
        <v>0.73499999999999999</v>
      </c>
      <c r="U34" s="57">
        <f t="shared" si="44"/>
        <v>889350</v>
      </c>
      <c r="V34" s="57">
        <f t="shared" si="45"/>
        <v>3163545</v>
      </c>
      <c r="W34" s="53"/>
      <c r="X34" s="5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48"/>
    </row>
    <row r="35" spans="1:36" s="41" customFormat="1" ht="21.75" customHeight="1" x14ac:dyDescent="0.2">
      <c r="A35" s="48">
        <v>28</v>
      </c>
      <c r="B35" s="147" t="s">
        <v>114</v>
      </c>
      <c r="C35" s="5" t="s">
        <v>8</v>
      </c>
      <c r="D35" s="149">
        <v>2.1</v>
      </c>
      <c r="E35" s="51">
        <f t="shared" si="18"/>
        <v>2541000</v>
      </c>
      <c r="F35" s="51">
        <f t="shared" si="33"/>
        <v>266805</v>
      </c>
      <c r="G35" s="51">
        <f t="shared" si="3"/>
        <v>2274195</v>
      </c>
      <c r="H35" s="52"/>
      <c r="I35" s="53"/>
      <c r="J35" s="53"/>
      <c r="K35" s="50"/>
      <c r="L35" s="51"/>
      <c r="M35" s="51"/>
      <c r="N35" s="51"/>
      <c r="O35" s="54"/>
      <c r="P35" s="55"/>
      <c r="Q35" s="51"/>
      <c r="R35" s="51"/>
      <c r="S35" s="51"/>
      <c r="T35" s="56">
        <f t="shared" si="37"/>
        <v>0.73499999999999999</v>
      </c>
      <c r="U35" s="57">
        <f t="shared" si="44"/>
        <v>889350</v>
      </c>
      <c r="V35" s="57">
        <f t="shared" si="45"/>
        <v>3163545</v>
      </c>
      <c r="W35" s="53"/>
      <c r="X35" s="58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48"/>
    </row>
    <row r="36" spans="1:36" s="41" customFormat="1" ht="21.75" customHeight="1" x14ac:dyDescent="0.2">
      <c r="A36" s="48">
        <v>29</v>
      </c>
      <c r="B36" s="147" t="s">
        <v>115</v>
      </c>
      <c r="C36" s="5" t="s">
        <v>8</v>
      </c>
      <c r="D36" s="149">
        <v>2.1</v>
      </c>
      <c r="E36" s="51">
        <f t="shared" si="18"/>
        <v>2541000</v>
      </c>
      <c r="F36" s="51">
        <f t="shared" si="33"/>
        <v>266805</v>
      </c>
      <c r="G36" s="51">
        <f t="shared" si="3"/>
        <v>2274195</v>
      </c>
      <c r="H36" s="52"/>
      <c r="I36" s="53"/>
      <c r="J36" s="53"/>
      <c r="K36" s="50"/>
      <c r="L36" s="51"/>
      <c r="M36" s="51"/>
      <c r="N36" s="51"/>
      <c r="O36" s="54"/>
      <c r="P36" s="55"/>
      <c r="Q36" s="51"/>
      <c r="R36" s="51"/>
      <c r="S36" s="51"/>
      <c r="T36" s="56">
        <f t="shared" si="37"/>
        <v>0.73499999999999999</v>
      </c>
      <c r="U36" s="57">
        <f t="shared" si="44"/>
        <v>889350</v>
      </c>
      <c r="V36" s="57">
        <f t="shared" si="45"/>
        <v>3163545</v>
      </c>
      <c r="W36" s="53"/>
      <c r="X36" s="58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48"/>
    </row>
    <row r="37" spans="1:36" s="41" customFormat="1" ht="21.75" customHeight="1" x14ac:dyDescent="0.2">
      <c r="A37" s="48">
        <v>30</v>
      </c>
      <c r="B37" s="147" t="s">
        <v>118</v>
      </c>
      <c r="C37" s="5" t="s">
        <v>8</v>
      </c>
      <c r="D37" s="149">
        <v>2.1</v>
      </c>
      <c r="E37" s="51">
        <f t="shared" si="18"/>
        <v>2541000</v>
      </c>
      <c r="F37" s="51">
        <f t="shared" si="33"/>
        <v>266805</v>
      </c>
      <c r="G37" s="51">
        <f t="shared" si="3"/>
        <v>2274195</v>
      </c>
      <c r="H37" s="52"/>
      <c r="I37" s="53"/>
      <c r="J37" s="53"/>
      <c r="K37" s="50"/>
      <c r="L37" s="51"/>
      <c r="M37" s="51"/>
      <c r="N37" s="51"/>
      <c r="O37" s="54"/>
      <c r="P37" s="55"/>
      <c r="Q37" s="51"/>
      <c r="R37" s="51"/>
      <c r="S37" s="51"/>
      <c r="T37" s="56">
        <f t="shared" si="37"/>
        <v>0.73499999999999999</v>
      </c>
      <c r="U37" s="57">
        <f t="shared" si="44"/>
        <v>889350</v>
      </c>
      <c r="V37" s="57">
        <f t="shared" si="45"/>
        <v>3163545</v>
      </c>
      <c r="W37" s="53"/>
      <c r="X37" s="58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48"/>
    </row>
    <row r="38" spans="1:36" s="41" customFormat="1" ht="21.75" customHeight="1" x14ac:dyDescent="0.2">
      <c r="A38" s="48">
        <v>31</v>
      </c>
      <c r="B38" s="147" t="s">
        <v>132</v>
      </c>
      <c r="C38" s="5" t="s">
        <v>8</v>
      </c>
      <c r="D38" s="149">
        <v>2.1</v>
      </c>
      <c r="E38" s="51">
        <f t="shared" si="18"/>
        <v>2541000</v>
      </c>
      <c r="F38" s="51">
        <f t="shared" si="33"/>
        <v>266805</v>
      </c>
      <c r="G38" s="51">
        <f t="shared" si="3"/>
        <v>2274195</v>
      </c>
      <c r="H38" s="52"/>
      <c r="I38" s="53"/>
      <c r="J38" s="53"/>
      <c r="K38" s="50"/>
      <c r="L38" s="51"/>
      <c r="M38" s="51"/>
      <c r="N38" s="51"/>
      <c r="O38" s="54"/>
      <c r="P38" s="55"/>
      <c r="Q38" s="51"/>
      <c r="R38" s="51"/>
      <c r="S38" s="51"/>
      <c r="T38" s="56">
        <f t="shared" si="37"/>
        <v>0.73499999999999999</v>
      </c>
      <c r="U38" s="57">
        <f t="shared" si="44"/>
        <v>889350</v>
      </c>
      <c r="V38" s="57">
        <f t="shared" si="45"/>
        <v>3163545</v>
      </c>
      <c r="W38" s="53"/>
      <c r="X38" s="58">
        <f>E38+L38+Q38</f>
        <v>2541000</v>
      </c>
      <c r="Y38" s="59">
        <f>SUM(Z38:AB38)</f>
        <v>266805</v>
      </c>
      <c r="Z38" s="59">
        <f>X38*8%</f>
        <v>203280</v>
      </c>
      <c r="AA38" s="59">
        <f>X38*1.5%</f>
        <v>38115</v>
      </c>
      <c r="AB38" s="59">
        <f>X38*1%</f>
        <v>25410</v>
      </c>
      <c r="AC38" s="59">
        <f>SUM(AD38:AG38)</f>
        <v>546315</v>
      </c>
      <c r="AD38" s="59">
        <f>X38*17%</f>
        <v>431970.00000000006</v>
      </c>
      <c r="AE38" s="59">
        <f>X38*3%</f>
        <v>76230</v>
      </c>
      <c r="AF38" s="59">
        <f>X38*1%</f>
        <v>25410</v>
      </c>
      <c r="AG38" s="59">
        <f>X38*0.5%</f>
        <v>12705</v>
      </c>
      <c r="AH38" s="59">
        <f>X38*2%</f>
        <v>50820</v>
      </c>
      <c r="AI38" s="48"/>
    </row>
    <row r="39" spans="1:36" s="41" customFormat="1" ht="21.75" customHeight="1" x14ac:dyDescent="0.25">
      <c r="A39" s="89" t="s">
        <v>55</v>
      </c>
      <c r="B39" s="178" t="s">
        <v>60</v>
      </c>
      <c r="C39" s="179"/>
      <c r="D39" s="50">
        <f>'1490'!E39</f>
        <v>0</v>
      </c>
      <c r="E39" s="65">
        <f t="shared" ref="E39:O39" si="46">SUM(E40:E41)</f>
        <v>9149400</v>
      </c>
      <c r="F39" s="65">
        <f t="shared" si="46"/>
        <v>960687</v>
      </c>
      <c r="G39" s="65">
        <f t="shared" si="46"/>
        <v>8188713</v>
      </c>
      <c r="H39" s="64">
        <f t="shared" si="46"/>
        <v>0.2</v>
      </c>
      <c r="I39" s="65">
        <f t="shared" si="46"/>
        <v>298000</v>
      </c>
      <c r="J39" s="65">
        <f t="shared" si="46"/>
        <v>0</v>
      </c>
      <c r="K39" s="64">
        <f t="shared" si="46"/>
        <v>0</v>
      </c>
      <c r="L39" s="65">
        <f t="shared" si="46"/>
        <v>0</v>
      </c>
      <c r="M39" s="65">
        <f t="shared" si="46"/>
        <v>0</v>
      </c>
      <c r="N39" s="65">
        <f t="shared" si="46"/>
        <v>0</v>
      </c>
      <c r="O39" s="65">
        <f t="shared" si="46"/>
        <v>0</v>
      </c>
      <c r="P39" s="66"/>
      <c r="Q39" s="65">
        <f t="shared" ref="Q39:AH39" si="47">SUM(Q40:Q41)</f>
        <v>0</v>
      </c>
      <c r="R39" s="65">
        <f t="shared" si="47"/>
        <v>0</v>
      </c>
      <c r="S39" s="65">
        <f t="shared" si="47"/>
        <v>0</v>
      </c>
      <c r="T39" s="66">
        <f t="shared" si="47"/>
        <v>0</v>
      </c>
      <c r="U39" s="65">
        <f t="shared" si="47"/>
        <v>0</v>
      </c>
      <c r="V39" s="65">
        <f t="shared" si="47"/>
        <v>8486713</v>
      </c>
      <c r="W39" s="65">
        <f t="shared" si="47"/>
        <v>0</v>
      </c>
      <c r="X39" s="65">
        <f t="shared" si="47"/>
        <v>9149400</v>
      </c>
      <c r="Y39" s="65">
        <f t="shared" si="47"/>
        <v>960687</v>
      </c>
      <c r="Z39" s="65">
        <f t="shared" si="47"/>
        <v>731952</v>
      </c>
      <c r="AA39" s="65">
        <f t="shared" si="47"/>
        <v>137241</v>
      </c>
      <c r="AB39" s="65">
        <f t="shared" si="47"/>
        <v>91494</v>
      </c>
      <c r="AC39" s="65">
        <f t="shared" si="47"/>
        <v>1967121</v>
      </c>
      <c r="AD39" s="65">
        <f t="shared" si="47"/>
        <v>1555398</v>
      </c>
      <c r="AE39" s="65">
        <f t="shared" si="47"/>
        <v>274482</v>
      </c>
      <c r="AF39" s="65">
        <f t="shared" si="47"/>
        <v>91494</v>
      </c>
      <c r="AG39" s="65">
        <f t="shared" si="47"/>
        <v>45747</v>
      </c>
      <c r="AH39" s="65">
        <f t="shared" si="47"/>
        <v>182988</v>
      </c>
      <c r="AI39" s="48"/>
    </row>
    <row r="40" spans="1:36" s="41" customFormat="1" ht="21.75" customHeight="1" x14ac:dyDescent="0.25">
      <c r="A40" s="48">
        <v>1</v>
      </c>
      <c r="B40" s="4" t="s">
        <v>101</v>
      </c>
      <c r="C40" s="5" t="s">
        <v>7</v>
      </c>
      <c r="D40" s="50"/>
      <c r="E40" s="51">
        <f>4420000*107%</f>
        <v>4729400</v>
      </c>
      <c r="F40" s="68">
        <f t="shared" ref="F40:F50" si="48">E40*10.5%</f>
        <v>496587</v>
      </c>
      <c r="G40" s="68">
        <f t="shared" ref="G40:G50" si="49">E40-F40</f>
        <v>4232813</v>
      </c>
      <c r="H40" s="52">
        <v>0.2</v>
      </c>
      <c r="I40" s="57">
        <f>H40*1490000</f>
        <v>298000</v>
      </c>
      <c r="J40" s="69"/>
      <c r="K40" s="50"/>
      <c r="L40" s="4"/>
      <c r="M40" s="4"/>
      <c r="N40" s="4"/>
      <c r="O40" s="54"/>
      <c r="P40" s="55"/>
      <c r="Q40" s="70"/>
      <c r="R40" s="70"/>
      <c r="S40" s="70"/>
      <c r="T40" s="56"/>
      <c r="U40" s="71"/>
      <c r="V40" s="57">
        <f t="shared" ref="V40:V50" si="50">U40+S40+N40+I40+G40</f>
        <v>4530813</v>
      </c>
      <c r="W40" s="71"/>
      <c r="X40" s="58">
        <f t="shared" ref="X40:X51" si="51">E40+L40+Q40</f>
        <v>4729400</v>
      </c>
      <c r="Y40" s="58">
        <f>SUM(Z40:AB40)</f>
        <v>496587</v>
      </c>
      <c r="Z40" s="59">
        <f>X40*8%</f>
        <v>378352</v>
      </c>
      <c r="AA40" s="59">
        <f>X40*1.5%</f>
        <v>70941</v>
      </c>
      <c r="AB40" s="59">
        <f>X40*1%</f>
        <v>47294</v>
      </c>
      <c r="AC40" s="59">
        <f t="shared" ref="AC40:AC51" si="52">SUM(AD40:AG40)</f>
        <v>1016821</v>
      </c>
      <c r="AD40" s="59">
        <f>X40*17%</f>
        <v>803998</v>
      </c>
      <c r="AE40" s="59">
        <f>X40*3%</f>
        <v>141882</v>
      </c>
      <c r="AF40" s="59">
        <f>X40*1%</f>
        <v>47294</v>
      </c>
      <c r="AG40" s="59">
        <f>X40*0.5%</f>
        <v>23647</v>
      </c>
      <c r="AH40" s="59">
        <f t="shared" ref="AH40:AH51" si="53">X40*2%</f>
        <v>94588</v>
      </c>
      <c r="AI40" s="48"/>
    </row>
    <row r="41" spans="1:36" s="42" customFormat="1" ht="21.75" customHeight="1" x14ac:dyDescent="0.2">
      <c r="A41" s="48">
        <v>2</v>
      </c>
      <c r="B41" s="144" t="s">
        <v>102</v>
      </c>
      <c r="C41" s="5" t="s">
        <v>6</v>
      </c>
      <c r="D41" s="50"/>
      <c r="E41" s="51">
        <v>4420000</v>
      </c>
      <c r="F41" s="68">
        <f>E41*10.5%</f>
        <v>464100</v>
      </c>
      <c r="G41" s="68">
        <f>E41-F41</f>
        <v>3955900</v>
      </c>
      <c r="H41" s="52"/>
      <c r="I41" s="53">
        <f>H41*$AK$6</f>
        <v>0</v>
      </c>
      <c r="J41" s="53"/>
      <c r="K41" s="50"/>
      <c r="L41" s="4"/>
      <c r="M41" s="4"/>
      <c r="N41" s="4"/>
      <c r="O41" s="54"/>
      <c r="P41" s="55"/>
      <c r="Q41" s="70"/>
      <c r="R41" s="70"/>
      <c r="S41" s="70"/>
      <c r="T41" s="56"/>
      <c r="U41" s="72"/>
      <c r="V41" s="57">
        <f>U41+S41+N41+I41+G41</f>
        <v>3955900</v>
      </c>
      <c r="W41" s="72"/>
      <c r="X41" s="58">
        <f>E41+L41+Q41</f>
        <v>4420000</v>
      </c>
      <c r="Y41" s="58">
        <f>SUM(Z41:AB41)</f>
        <v>464100</v>
      </c>
      <c r="Z41" s="59">
        <f>X41*8%</f>
        <v>353600</v>
      </c>
      <c r="AA41" s="59">
        <f>X41*1.5%</f>
        <v>66300</v>
      </c>
      <c r="AB41" s="59">
        <f>X41*1%</f>
        <v>44200</v>
      </c>
      <c r="AC41" s="59">
        <f>SUM(AD41:AG41)</f>
        <v>950300</v>
      </c>
      <c r="AD41" s="59">
        <f>X41*17%</f>
        <v>751400</v>
      </c>
      <c r="AE41" s="59">
        <f>X41*3%</f>
        <v>132600</v>
      </c>
      <c r="AF41" s="59">
        <f>X41*1%</f>
        <v>44200</v>
      </c>
      <c r="AG41" s="59">
        <f>X41*0.5%</f>
        <v>22100</v>
      </c>
      <c r="AH41" s="59">
        <f>X41*2%</f>
        <v>88400</v>
      </c>
      <c r="AI41" s="48"/>
      <c r="AJ41" s="41"/>
    </row>
    <row r="42" spans="1:36" s="45" customFormat="1" ht="21.75" customHeight="1" x14ac:dyDescent="0.25">
      <c r="A42" s="89" t="s">
        <v>62</v>
      </c>
      <c r="B42" s="178" t="s">
        <v>61</v>
      </c>
      <c r="C42" s="179"/>
      <c r="D42" s="64">
        <f>SUM(D43:D50)</f>
        <v>14.250000000000002</v>
      </c>
      <c r="E42" s="65">
        <f t="shared" ref="E42:AH42" si="54">SUM(E43:E50)</f>
        <v>21232500</v>
      </c>
      <c r="F42" s="65">
        <f t="shared" si="54"/>
        <v>2229412.5</v>
      </c>
      <c r="G42" s="65">
        <f t="shared" si="54"/>
        <v>19003087.5</v>
      </c>
      <c r="H42" s="64">
        <f t="shared" si="54"/>
        <v>0.15</v>
      </c>
      <c r="I42" s="65">
        <f t="shared" si="54"/>
        <v>223500</v>
      </c>
      <c r="J42" s="65">
        <f t="shared" si="54"/>
        <v>0</v>
      </c>
      <c r="K42" s="64">
        <f t="shared" si="54"/>
        <v>0</v>
      </c>
      <c r="L42" s="65">
        <f t="shared" si="54"/>
        <v>0</v>
      </c>
      <c r="M42" s="65">
        <f t="shared" si="54"/>
        <v>0</v>
      </c>
      <c r="N42" s="65">
        <f t="shared" si="54"/>
        <v>0</v>
      </c>
      <c r="O42" s="65">
        <f t="shared" si="54"/>
        <v>0</v>
      </c>
      <c r="P42" s="66">
        <f t="shared" si="54"/>
        <v>0</v>
      </c>
      <c r="Q42" s="65">
        <f t="shared" si="54"/>
        <v>0</v>
      </c>
      <c r="R42" s="65">
        <f t="shared" si="54"/>
        <v>0</v>
      </c>
      <c r="S42" s="65">
        <f t="shared" si="54"/>
        <v>0</v>
      </c>
      <c r="T42" s="66">
        <f t="shared" si="54"/>
        <v>0</v>
      </c>
      <c r="U42" s="65">
        <f t="shared" si="54"/>
        <v>0</v>
      </c>
      <c r="V42" s="65">
        <f t="shared" si="54"/>
        <v>19226587.5</v>
      </c>
      <c r="W42" s="65">
        <f t="shared" si="54"/>
        <v>0</v>
      </c>
      <c r="X42" s="65">
        <f t="shared" si="54"/>
        <v>21232500</v>
      </c>
      <c r="Y42" s="65">
        <f t="shared" si="54"/>
        <v>2229412.5</v>
      </c>
      <c r="Z42" s="65">
        <f t="shared" si="54"/>
        <v>1698600</v>
      </c>
      <c r="AA42" s="65">
        <f t="shared" si="54"/>
        <v>318487.5</v>
      </c>
      <c r="AB42" s="65">
        <f t="shared" si="54"/>
        <v>212325</v>
      </c>
      <c r="AC42" s="65">
        <f t="shared" si="54"/>
        <v>4564987.5</v>
      </c>
      <c r="AD42" s="65">
        <f t="shared" si="54"/>
        <v>3609525</v>
      </c>
      <c r="AE42" s="65">
        <f t="shared" si="54"/>
        <v>636975</v>
      </c>
      <c r="AF42" s="65">
        <f t="shared" si="54"/>
        <v>212325</v>
      </c>
      <c r="AG42" s="65">
        <f t="shared" si="54"/>
        <v>106162.5</v>
      </c>
      <c r="AH42" s="65">
        <f t="shared" si="54"/>
        <v>424650</v>
      </c>
      <c r="AI42" s="89"/>
      <c r="AJ42" s="41"/>
    </row>
    <row r="43" spans="1:36" s="41" customFormat="1" ht="21.75" customHeight="1" x14ac:dyDescent="0.2">
      <c r="A43" s="48">
        <v>1</v>
      </c>
      <c r="B43" s="145" t="s">
        <v>103</v>
      </c>
      <c r="C43" s="5" t="s">
        <v>5</v>
      </c>
      <c r="D43" s="149">
        <v>2.19</v>
      </c>
      <c r="E43" s="51">
        <f>D43*1490000</f>
        <v>3263100</v>
      </c>
      <c r="F43" s="68">
        <f t="shared" si="48"/>
        <v>342625.5</v>
      </c>
      <c r="G43" s="68">
        <f t="shared" si="49"/>
        <v>2920474.5</v>
      </c>
      <c r="H43" s="52"/>
      <c r="I43" s="53">
        <f>H43*$AK$6</f>
        <v>0</v>
      </c>
      <c r="J43" s="53"/>
      <c r="K43" s="50"/>
      <c r="L43" s="4"/>
      <c r="M43" s="4"/>
      <c r="N43" s="4"/>
      <c r="O43" s="54"/>
      <c r="P43" s="55"/>
      <c r="Q43" s="70"/>
      <c r="R43" s="70"/>
      <c r="S43" s="70"/>
      <c r="T43" s="56"/>
      <c r="U43" s="72"/>
      <c r="V43" s="57">
        <f t="shared" si="50"/>
        <v>2920474.5</v>
      </c>
      <c r="W43" s="72"/>
      <c r="X43" s="58">
        <f t="shared" si="51"/>
        <v>3263100</v>
      </c>
      <c r="Y43" s="58">
        <f t="shared" ref="Y43:Y51" si="55">SUM(Z43:AB43)</f>
        <v>342625.5</v>
      </c>
      <c r="Z43" s="59">
        <f t="shared" ref="Z43:Z51" si="56">X43*8%</f>
        <v>261048</v>
      </c>
      <c r="AA43" s="59">
        <f t="shared" ref="AA43:AA51" si="57">X43*1.5%</f>
        <v>48946.5</v>
      </c>
      <c r="AB43" s="59">
        <f t="shared" ref="AB43:AB51" si="58">X43*1%</f>
        <v>32631</v>
      </c>
      <c r="AC43" s="59">
        <f t="shared" si="52"/>
        <v>701566.5</v>
      </c>
      <c r="AD43" s="59">
        <f t="shared" ref="AD43:AD51" si="59">X43*17%</f>
        <v>554727</v>
      </c>
      <c r="AE43" s="59">
        <f t="shared" ref="AE43:AE51" si="60">X43*3%</f>
        <v>97893</v>
      </c>
      <c r="AF43" s="59">
        <f t="shared" ref="AF43:AF51" si="61">X43*1%</f>
        <v>32631</v>
      </c>
      <c r="AG43" s="59">
        <f t="shared" ref="AG43:AG51" si="62">X43*0.5%</f>
        <v>16315.5</v>
      </c>
      <c r="AH43" s="59">
        <f t="shared" si="53"/>
        <v>65262</v>
      </c>
      <c r="AI43" s="48"/>
    </row>
    <row r="44" spans="1:36" s="41" customFormat="1" ht="21.75" customHeight="1" x14ac:dyDescent="0.2">
      <c r="A44" s="48">
        <v>2</v>
      </c>
      <c r="B44" s="145" t="s">
        <v>104</v>
      </c>
      <c r="C44" s="5" t="s">
        <v>5</v>
      </c>
      <c r="D44" s="149">
        <v>2.19</v>
      </c>
      <c r="E44" s="51">
        <f t="shared" ref="E44:E50" si="63">D44*1490000</f>
        <v>3263100</v>
      </c>
      <c r="F44" s="68">
        <f t="shared" si="48"/>
        <v>342625.5</v>
      </c>
      <c r="G44" s="68">
        <f t="shared" si="49"/>
        <v>2920474.5</v>
      </c>
      <c r="H44" s="52"/>
      <c r="I44" s="53">
        <f>H44*$AK$6</f>
        <v>0</v>
      </c>
      <c r="J44" s="53"/>
      <c r="K44" s="50"/>
      <c r="L44" s="4"/>
      <c r="M44" s="4"/>
      <c r="N44" s="4"/>
      <c r="O44" s="54"/>
      <c r="P44" s="55"/>
      <c r="Q44" s="70"/>
      <c r="R44" s="70"/>
      <c r="S44" s="70"/>
      <c r="T44" s="56"/>
      <c r="U44" s="72"/>
      <c r="V44" s="57">
        <f t="shared" si="50"/>
        <v>2920474.5</v>
      </c>
      <c r="W44" s="72"/>
      <c r="X44" s="58">
        <f t="shared" si="51"/>
        <v>3263100</v>
      </c>
      <c r="Y44" s="58">
        <f t="shared" si="55"/>
        <v>342625.5</v>
      </c>
      <c r="Z44" s="59">
        <f t="shared" si="56"/>
        <v>261048</v>
      </c>
      <c r="AA44" s="59">
        <f t="shared" si="57"/>
        <v>48946.5</v>
      </c>
      <c r="AB44" s="59">
        <f t="shared" si="58"/>
        <v>32631</v>
      </c>
      <c r="AC44" s="59">
        <f t="shared" si="52"/>
        <v>701566.5</v>
      </c>
      <c r="AD44" s="59">
        <f t="shared" si="59"/>
        <v>554727</v>
      </c>
      <c r="AE44" s="59">
        <f t="shared" si="60"/>
        <v>97893</v>
      </c>
      <c r="AF44" s="59">
        <f t="shared" si="61"/>
        <v>32631</v>
      </c>
      <c r="AG44" s="59">
        <f t="shared" si="62"/>
        <v>16315.5</v>
      </c>
      <c r="AH44" s="59">
        <f t="shared" si="53"/>
        <v>65262</v>
      </c>
      <c r="AI44" s="48"/>
    </row>
    <row r="45" spans="1:36" s="42" customFormat="1" ht="21.75" customHeight="1" x14ac:dyDescent="0.2">
      <c r="A45" s="48">
        <v>3</v>
      </c>
      <c r="B45" s="145" t="s">
        <v>105</v>
      </c>
      <c r="C45" s="5" t="s">
        <v>5</v>
      </c>
      <c r="D45" s="149">
        <v>2.19</v>
      </c>
      <c r="E45" s="51">
        <f t="shared" si="63"/>
        <v>3263100</v>
      </c>
      <c r="F45" s="68">
        <f t="shared" si="48"/>
        <v>342625.5</v>
      </c>
      <c r="G45" s="68">
        <f t="shared" si="49"/>
        <v>2920474.5</v>
      </c>
      <c r="H45" s="52"/>
      <c r="I45" s="53">
        <f>H45*$AK$6</f>
        <v>0</v>
      </c>
      <c r="J45" s="53"/>
      <c r="K45" s="50"/>
      <c r="L45" s="4"/>
      <c r="M45" s="4"/>
      <c r="N45" s="4"/>
      <c r="O45" s="54"/>
      <c r="P45" s="55"/>
      <c r="Q45" s="70"/>
      <c r="R45" s="70"/>
      <c r="S45" s="70"/>
      <c r="T45" s="56"/>
      <c r="U45" s="72"/>
      <c r="V45" s="57">
        <f t="shared" si="50"/>
        <v>2920474.5</v>
      </c>
      <c r="W45" s="72"/>
      <c r="X45" s="58">
        <f t="shared" si="51"/>
        <v>3263100</v>
      </c>
      <c r="Y45" s="58">
        <f t="shared" si="55"/>
        <v>342625.5</v>
      </c>
      <c r="Z45" s="59">
        <f t="shared" si="56"/>
        <v>261048</v>
      </c>
      <c r="AA45" s="59">
        <f t="shared" si="57"/>
        <v>48946.5</v>
      </c>
      <c r="AB45" s="59">
        <f t="shared" si="58"/>
        <v>32631</v>
      </c>
      <c r="AC45" s="59">
        <f t="shared" si="52"/>
        <v>701566.5</v>
      </c>
      <c r="AD45" s="59">
        <f t="shared" si="59"/>
        <v>554727</v>
      </c>
      <c r="AE45" s="59">
        <f t="shared" si="60"/>
        <v>97893</v>
      </c>
      <c r="AF45" s="59">
        <f t="shared" si="61"/>
        <v>32631</v>
      </c>
      <c r="AG45" s="59">
        <f t="shared" si="62"/>
        <v>16315.5</v>
      </c>
      <c r="AH45" s="59">
        <f t="shared" si="53"/>
        <v>65262</v>
      </c>
      <c r="AI45" s="48"/>
      <c r="AJ45" s="41"/>
    </row>
    <row r="46" spans="1:36" s="42" customFormat="1" ht="21.75" customHeight="1" x14ac:dyDescent="0.2">
      <c r="A46" s="48">
        <v>4</v>
      </c>
      <c r="B46" s="145" t="s">
        <v>106</v>
      </c>
      <c r="C46" s="5" t="s">
        <v>5</v>
      </c>
      <c r="D46" s="149">
        <v>2.5499999999999998</v>
      </c>
      <c r="E46" s="51">
        <f t="shared" si="63"/>
        <v>3799499.9999999995</v>
      </c>
      <c r="F46" s="68">
        <f t="shared" si="48"/>
        <v>398947.49999999994</v>
      </c>
      <c r="G46" s="68">
        <f t="shared" si="49"/>
        <v>3400552.4999999995</v>
      </c>
      <c r="H46" s="52">
        <v>0.15</v>
      </c>
      <c r="I46" s="53">
        <f>+H46*1490000</f>
        <v>223500</v>
      </c>
      <c r="J46" s="53"/>
      <c r="K46" s="50"/>
      <c r="L46" s="4"/>
      <c r="M46" s="4"/>
      <c r="N46" s="4"/>
      <c r="O46" s="54"/>
      <c r="P46" s="55"/>
      <c r="Q46" s="70"/>
      <c r="R46" s="70"/>
      <c r="S46" s="70"/>
      <c r="T46" s="56"/>
      <c r="U46" s="72"/>
      <c r="V46" s="57">
        <f t="shared" si="50"/>
        <v>3624052.4999999995</v>
      </c>
      <c r="W46" s="72"/>
      <c r="X46" s="58">
        <f t="shared" si="51"/>
        <v>3799499.9999999995</v>
      </c>
      <c r="Y46" s="58">
        <f t="shared" si="55"/>
        <v>398947.49999999994</v>
      </c>
      <c r="Z46" s="59">
        <f t="shared" si="56"/>
        <v>303959.99999999994</v>
      </c>
      <c r="AA46" s="59">
        <f t="shared" si="57"/>
        <v>56992.499999999993</v>
      </c>
      <c r="AB46" s="59">
        <f t="shared" si="58"/>
        <v>37994.999999999993</v>
      </c>
      <c r="AC46" s="59">
        <f t="shared" si="52"/>
        <v>816892.5</v>
      </c>
      <c r="AD46" s="59">
        <f t="shared" si="59"/>
        <v>645915</v>
      </c>
      <c r="AE46" s="59">
        <f t="shared" si="60"/>
        <v>113984.99999999999</v>
      </c>
      <c r="AF46" s="59">
        <f t="shared" si="61"/>
        <v>37994.999999999993</v>
      </c>
      <c r="AG46" s="59">
        <f t="shared" si="62"/>
        <v>18997.499999999996</v>
      </c>
      <c r="AH46" s="59">
        <f t="shared" si="53"/>
        <v>75989.999999999985</v>
      </c>
      <c r="AI46" s="48"/>
      <c r="AJ46" s="41"/>
    </row>
    <row r="47" spans="1:36" s="42" customFormat="1" ht="21.75" customHeight="1" x14ac:dyDescent="0.2">
      <c r="A47" s="48">
        <v>5</v>
      </c>
      <c r="B47" s="145" t="s">
        <v>107</v>
      </c>
      <c r="C47" s="5" t="s">
        <v>5</v>
      </c>
      <c r="D47" s="149">
        <v>1.83</v>
      </c>
      <c r="E47" s="51">
        <f t="shared" si="63"/>
        <v>2726700</v>
      </c>
      <c r="F47" s="68">
        <f t="shared" si="48"/>
        <v>286303.5</v>
      </c>
      <c r="G47" s="68">
        <f t="shared" si="49"/>
        <v>2440396.5</v>
      </c>
      <c r="H47" s="52"/>
      <c r="I47" s="53">
        <f>H47*$AK$6</f>
        <v>0</v>
      </c>
      <c r="J47" s="53"/>
      <c r="K47" s="50"/>
      <c r="L47" s="4"/>
      <c r="M47" s="4"/>
      <c r="N47" s="4"/>
      <c r="O47" s="54"/>
      <c r="P47" s="55"/>
      <c r="Q47" s="70"/>
      <c r="R47" s="70"/>
      <c r="S47" s="70"/>
      <c r="T47" s="56"/>
      <c r="U47" s="72"/>
      <c r="V47" s="57">
        <f t="shared" si="50"/>
        <v>2440396.5</v>
      </c>
      <c r="W47" s="72"/>
      <c r="X47" s="58">
        <f t="shared" si="51"/>
        <v>2726700</v>
      </c>
      <c r="Y47" s="58">
        <f t="shared" si="55"/>
        <v>286303.5</v>
      </c>
      <c r="Z47" s="59">
        <f t="shared" si="56"/>
        <v>218136</v>
      </c>
      <c r="AA47" s="59">
        <f t="shared" si="57"/>
        <v>40900.5</v>
      </c>
      <c r="AB47" s="59">
        <f t="shared" si="58"/>
        <v>27267</v>
      </c>
      <c r="AC47" s="59">
        <f t="shared" si="52"/>
        <v>586240.5</v>
      </c>
      <c r="AD47" s="59">
        <f t="shared" si="59"/>
        <v>463539.00000000006</v>
      </c>
      <c r="AE47" s="59">
        <f t="shared" si="60"/>
        <v>81801</v>
      </c>
      <c r="AF47" s="59">
        <f>X47*1%</f>
        <v>27267</v>
      </c>
      <c r="AG47" s="59">
        <f t="shared" si="62"/>
        <v>13633.5</v>
      </c>
      <c r="AH47" s="59">
        <f t="shared" si="53"/>
        <v>54534</v>
      </c>
      <c r="AI47" s="48"/>
      <c r="AJ47" s="41"/>
    </row>
    <row r="48" spans="1:36" s="42" customFormat="1" ht="21.75" customHeight="1" x14ac:dyDescent="0.2">
      <c r="A48" s="48">
        <v>6</v>
      </c>
      <c r="B48" s="145" t="s">
        <v>108</v>
      </c>
      <c r="C48" s="5" t="s">
        <v>5</v>
      </c>
      <c r="D48" s="149"/>
      <c r="E48" s="51">
        <f t="shared" si="63"/>
        <v>0</v>
      </c>
      <c r="F48" s="68">
        <f t="shared" si="48"/>
        <v>0</v>
      </c>
      <c r="G48" s="68">
        <f t="shared" si="49"/>
        <v>0</v>
      </c>
      <c r="H48" s="52"/>
      <c r="I48" s="53">
        <f>H48*1490000</f>
        <v>0</v>
      </c>
      <c r="J48" s="53"/>
      <c r="K48" s="50"/>
      <c r="L48" s="4"/>
      <c r="M48" s="4"/>
      <c r="N48" s="4"/>
      <c r="O48" s="54"/>
      <c r="P48" s="55"/>
      <c r="Q48" s="70"/>
      <c r="R48" s="70"/>
      <c r="S48" s="70"/>
      <c r="T48" s="56"/>
      <c r="U48" s="72"/>
      <c r="V48" s="57">
        <f t="shared" si="50"/>
        <v>0</v>
      </c>
      <c r="W48" s="72"/>
      <c r="X48" s="58">
        <f t="shared" si="51"/>
        <v>0</v>
      </c>
      <c r="Y48" s="58">
        <f t="shared" si="55"/>
        <v>0</v>
      </c>
      <c r="Z48" s="59">
        <f t="shared" si="56"/>
        <v>0</v>
      </c>
      <c r="AA48" s="59">
        <f t="shared" si="57"/>
        <v>0</v>
      </c>
      <c r="AB48" s="59">
        <f t="shared" si="58"/>
        <v>0</v>
      </c>
      <c r="AC48" s="59">
        <f t="shared" si="52"/>
        <v>0</v>
      </c>
      <c r="AD48" s="59">
        <f t="shared" si="59"/>
        <v>0</v>
      </c>
      <c r="AE48" s="59">
        <f t="shared" si="60"/>
        <v>0</v>
      </c>
      <c r="AF48" s="59">
        <f t="shared" si="61"/>
        <v>0</v>
      </c>
      <c r="AG48" s="59">
        <f t="shared" si="62"/>
        <v>0</v>
      </c>
      <c r="AH48" s="59">
        <f t="shared" si="53"/>
        <v>0</v>
      </c>
      <c r="AI48" s="48"/>
      <c r="AJ48" s="41"/>
    </row>
    <row r="49" spans="1:37" s="42" customFormat="1" ht="21.75" customHeight="1" x14ac:dyDescent="0.2">
      <c r="A49" s="48">
        <v>7</v>
      </c>
      <c r="B49" s="145" t="s">
        <v>109</v>
      </c>
      <c r="C49" s="5" t="s">
        <v>5</v>
      </c>
      <c r="D49" s="149">
        <v>1.65</v>
      </c>
      <c r="E49" s="51">
        <f t="shared" si="63"/>
        <v>2458500</v>
      </c>
      <c r="F49" s="68">
        <f t="shared" si="48"/>
        <v>258142.5</v>
      </c>
      <c r="G49" s="68">
        <f t="shared" si="49"/>
        <v>2200357.5</v>
      </c>
      <c r="H49" s="52"/>
      <c r="I49" s="53">
        <f>H49*$AK$6</f>
        <v>0</v>
      </c>
      <c r="J49" s="53"/>
      <c r="K49" s="50"/>
      <c r="L49" s="4"/>
      <c r="M49" s="4"/>
      <c r="N49" s="4"/>
      <c r="O49" s="54"/>
      <c r="P49" s="55"/>
      <c r="Q49" s="70"/>
      <c r="R49" s="70"/>
      <c r="S49" s="70"/>
      <c r="T49" s="56"/>
      <c r="U49" s="72"/>
      <c r="V49" s="57">
        <f t="shared" si="50"/>
        <v>2200357.5</v>
      </c>
      <c r="W49" s="72"/>
      <c r="X49" s="58">
        <f t="shared" si="51"/>
        <v>2458500</v>
      </c>
      <c r="Y49" s="58">
        <f t="shared" si="55"/>
        <v>258142.5</v>
      </c>
      <c r="Z49" s="59">
        <f t="shared" si="56"/>
        <v>196680</v>
      </c>
      <c r="AA49" s="59">
        <f t="shared" si="57"/>
        <v>36877.5</v>
      </c>
      <c r="AB49" s="59">
        <f t="shared" si="58"/>
        <v>24585</v>
      </c>
      <c r="AC49" s="59">
        <f t="shared" si="52"/>
        <v>528577.5</v>
      </c>
      <c r="AD49" s="59">
        <f t="shared" si="59"/>
        <v>417945.00000000006</v>
      </c>
      <c r="AE49" s="59">
        <f t="shared" si="60"/>
        <v>73755</v>
      </c>
      <c r="AF49" s="59">
        <f t="shared" si="61"/>
        <v>24585</v>
      </c>
      <c r="AG49" s="59">
        <f t="shared" si="62"/>
        <v>12292.5</v>
      </c>
      <c r="AH49" s="59">
        <f t="shared" si="53"/>
        <v>49170</v>
      </c>
      <c r="AI49" s="48"/>
      <c r="AJ49" s="41"/>
    </row>
    <row r="50" spans="1:37" s="42" customFormat="1" ht="21.75" customHeight="1" x14ac:dyDescent="0.2">
      <c r="A50" s="48">
        <v>8</v>
      </c>
      <c r="B50" s="148" t="s">
        <v>110</v>
      </c>
      <c r="C50" s="5" t="s">
        <v>5</v>
      </c>
      <c r="D50" s="50">
        <v>1.65</v>
      </c>
      <c r="E50" s="51">
        <f t="shared" si="63"/>
        <v>2458500</v>
      </c>
      <c r="F50" s="68">
        <f t="shared" si="48"/>
        <v>258142.5</v>
      </c>
      <c r="G50" s="68">
        <f t="shared" si="49"/>
        <v>2200357.5</v>
      </c>
      <c r="H50" s="52"/>
      <c r="I50" s="53">
        <f>H50*$AK$6</f>
        <v>0</v>
      </c>
      <c r="J50" s="53"/>
      <c r="K50" s="50"/>
      <c r="L50" s="4"/>
      <c r="M50" s="4"/>
      <c r="N50" s="4"/>
      <c r="O50" s="54"/>
      <c r="P50" s="55"/>
      <c r="Q50" s="70"/>
      <c r="R50" s="70"/>
      <c r="S50" s="70"/>
      <c r="T50" s="56"/>
      <c r="U50" s="72"/>
      <c r="V50" s="57">
        <f t="shared" si="50"/>
        <v>2200357.5</v>
      </c>
      <c r="W50" s="72"/>
      <c r="X50" s="58">
        <f t="shared" si="51"/>
        <v>2458500</v>
      </c>
      <c r="Y50" s="58">
        <f t="shared" si="55"/>
        <v>258142.5</v>
      </c>
      <c r="Z50" s="59">
        <f t="shared" si="56"/>
        <v>196680</v>
      </c>
      <c r="AA50" s="59">
        <f t="shared" si="57"/>
        <v>36877.5</v>
      </c>
      <c r="AB50" s="59">
        <f t="shared" si="58"/>
        <v>24585</v>
      </c>
      <c r="AC50" s="59">
        <f t="shared" si="52"/>
        <v>528577.5</v>
      </c>
      <c r="AD50" s="59">
        <f t="shared" si="59"/>
        <v>417945.00000000006</v>
      </c>
      <c r="AE50" s="59">
        <f t="shared" si="60"/>
        <v>73755</v>
      </c>
      <c r="AF50" s="59">
        <f t="shared" si="61"/>
        <v>24585</v>
      </c>
      <c r="AG50" s="59">
        <f t="shared" si="62"/>
        <v>12292.5</v>
      </c>
      <c r="AH50" s="59">
        <f t="shared" si="53"/>
        <v>49170</v>
      </c>
      <c r="AI50" s="48"/>
      <c r="AJ50" s="41"/>
    </row>
    <row r="51" spans="1:37" ht="21.75" customHeight="1" x14ac:dyDescent="0.25">
      <c r="A51" s="137"/>
      <c r="B51" s="137" t="s">
        <v>75</v>
      </c>
      <c r="C51" s="137"/>
      <c r="D51" s="139">
        <f>D7+D42+D39</f>
        <v>93.45999999999998</v>
      </c>
      <c r="E51" s="140">
        <f>E7+E39+E42</f>
        <v>126226000</v>
      </c>
      <c r="F51" s="140">
        <f>F7+F39+F42</f>
        <v>13213316</v>
      </c>
      <c r="G51" s="140">
        <f>G7+G39+G42</f>
        <v>113012684</v>
      </c>
      <c r="H51" s="139">
        <f>H7+H42+H39</f>
        <v>1</v>
      </c>
      <c r="I51" s="140">
        <f>I7+I39+I42</f>
        <v>1308000</v>
      </c>
      <c r="J51" s="140">
        <f>J7+J39+J42</f>
        <v>0</v>
      </c>
      <c r="K51" s="139">
        <f>K7+K42+K39</f>
        <v>1.2</v>
      </c>
      <c r="L51" s="140">
        <f>L7+L39+L42</f>
        <v>1452000</v>
      </c>
      <c r="M51" s="140">
        <f>M7+M39+M42</f>
        <v>146410</v>
      </c>
      <c r="N51" s="140">
        <f>N7+N39+N42</f>
        <v>1305590</v>
      </c>
      <c r="O51" s="140">
        <f>O7+O39+O42</f>
        <v>0</v>
      </c>
      <c r="P51" s="139">
        <f>P7+P42+P39</f>
        <v>5.7735999999999992</v>
      </c>
      <c r="Q51" s="140">
        <f>Q7+Q39+Q42</f>
        <v>6986056</v>
      </c>
      <c r="R51" s="140">
        <f>R7+R39+R42</f>
        <v>728683.7799999998</v>
      </c>
      <c r="S51" s="140">
        <f>S7+S39+S42</f>
        <v>6257372.2199999997</v>
      </c>
      <c r="T51" s="141">
        <f>T7+T42+T39</f>
        <v>28.864499999999996</v>
      </c>
      <c r="U51" s="140">
        <f>U7+U39+U42</f>
        <v>34926045</v>
      </c>
      <c r="V51" s="140">
        <v>156809692</v>
      </c>
      <c r="W51" s="137"/>
      <c r="X51" s="140">
        <f t="shared" si="51"/>
        <v>134664056</v>
      </c>
      <c r="Y51" s="137">
        <f t="shared" si="55"/>
        <v>14139725.880000001</v>
      </c>
      <c r="Z51" s="137">
        <f t="shared" si="56"/>
        <v>10773124.48</v>
      </c>
      <c r="AA51" s="137">
        <f t="shared" si="57"/>
        <v>2019960.8399999999</v>
      </c>
      <c r="AB51" s="137">
        <f t="shared" si="58"/>
        <v>1346640.56</v>
      </c>
      <c r="AC51" s="137">
        <f t="shared" si="52"/>
        <v>28952772.040000003</v>
      </c>
      <c r="AD51" s="137">
        <f t="shared" si="59"/>
        <v>22892889.520000003</v>
      </c>
      <c r="AE51" s="137">
        <f t="shared" si="60"/>
        <v>4039921.6799999997</v>
      </c>
      <c r="AF51" s="137">
        <f t="shared" si="61"/>
        <v>1346640.56</v>
      </c>
      <c r="AG51" s="137">
        <f t="shared" si="62"/>
        <v>673320.28</v>
      </c>
      <c r="AH51" s="137">
        <f t="shared" si="53"/>
        <v>2693281.12</v>
      </c>
      <c r="AI51" s="137"/>
    </row>
    <row r="52" spans="1:37" s="22" customFormat="1" ht="19.5" x14ac:dyDescent="0.35">
      <c r="A52" s="194"/>
      <c r="B52" s="194"/>
      <c r="C52" s="194"/>
      <c r="D52" s="96"/>
      <c r="E52" s="96"/>
      <c r="F52" s="96"/>
      <c r="G52" s="96"/>
      <c r="H52" s="96"/>
      <c r="I52" s="96"/>
      <c r="J52" s="96"/>
      <c r="K52" s="32"/>
      <c r="L52" s="9"/>
      <c r="M52" s="9"/>
      <c r="N52" s="9"/>
      <c r="O52" s="9"/>
      <c r="P52" s="37"/>
      <c r="Q52" s="11"/>
      <c r="R52" s="11"/>
      <c r="S52" s="11"/>
      <c r="T52" s="37"/>
      <c r="U52" s="9"/>
      <c r="V52" s="21"/>
      <c r="W52" s="9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8"/>
    </row>
    <row r="53" spans="1:37" s="22" customFormat="1" ht="18.75" customHeight="1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75"/>
      <c r="L53" s="76"/>
      <c r="M53" s="77"/>
      <c r="N53" s="77"/>
      <c r="O53" s="77"/>
      <c r="P53" s="78"/>
      <c r="Q53" s="79"/>
      <c r="R53" s="189" t="s">
        <v>63</v>
      </c>
      <c r="S53" s="189"/>
      <c r="T53" s="189"/>
      <c r="U53" s="189"/>
      <c r="V53" s="189"/>
      <c r="W53" s="189"/>
      <c r="X53" s="189"/>
      <c r="Y53" s="189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"/>
    </row>
    <row r="54" spans="1:37" ht="18.75" x14ac:dyDescent="0.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190" t="s">
        <v>25</v>
      </c>
      <c r="L54" s="190"/>
      <c r="M54" s="190"/>
      <c r="N54" s="76"/>
      <c r="O54" s="76"/>
      <c r="P54" s="78"/>
      <c r="Q54" s="79"/>
      <c r="R54" s="79"/>
      <c r="S54" s="191" t="s">
        <v>24</v>
      </c>
      <c r="T54" s="191"/>
      <c r="U54" s="191"/>
      <c r="V54" s="191"/>
      <c r="W54" s="191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K54" s="8"/>
    </row>
    <row r="55" spans="1:37" ht="18.75" x14ac:dyDescent="0.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75"/>
      <c r="L55" s="76"/>
      <c r="M55" s="76"/>
      <c r="N55" s="76"/>
      <c r="O55" s="76"/>
      <c r="P55" s="78"/>
      <c r="Q55" s="79"/>
      <c r="R55" s="79"/>
      <c r="S55" s="79"/>
      <c r="T55" s="78"/>
      <c r="U55" s="76"/>
      <c r="V55" s="76"/>
      <c r="W55" s="80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K55" s="8"/>
    </row>
    <row r="56" spans="1:37" ht="18.75" x14ac:dyDescent="0.2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5"/>
      <c r="L56" s="76"/>
      <c r="M56" s="76"/>
      <c r="N56" s="76"/>
      <c r="O56" s="76"/>
      <c r="P56" s="78"/>
      <c r="Q56" s="79"/>
      <c r="R56" s="79"/>
      <c r="S56" s="79"/>
      <c r="T56" s="78"/>
      <c r="U56" s="76"/>
      <c r="V56" s="76"/>
      <c r="W56" s="80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K56" s="8"/>
    </row>
    <row r="57" spans="1:37" ht="18.75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5"/>
      <c r="L57" s="76"/>
      <c r="M57" s="76"/>
      <c r="N57" s="76"/>
      <c r="O57" s="76"/>
      <c r="P57" s="78"/>
      <c r="Q57" s="79"/>
      <c r="R57" s="79"/>
      <c r="S57" s="79"/>
      <c r="T57" s="78"/>
      <c r="U57" s="76"/>
      <c r="V57" s="76"/>
      <c r="W57" s="80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K57" s="8"/>
    </row>
    <row r="58" spans="1:37" x14ac:dyDescent="0.25">
      <c r="A58" s="9"/>
      <c r="B58" s="98"/>
      <c r="C58" s="98"/>
      <c r="D58" s="98"/>
      <c r="E58" s="98"/>
      <c r="F58" s="98"/>
      <c r="G58" s="98"/>
      <c r="H58" s="98"/>
      <c r="I58" s="95"/>
      <c r="J58" s="9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ht="18.75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190" t="s">
        <v>101</v>
      </c>
      <c r="L61" s="190"/>
      <c r="M61" s="190"/>
      <c r="N61" s="76"/>
      <c r="O61" s="76"/>
      <c r="P61" s="78"/>
      <c r="Q61" s="79"/>
      <c r="R61" s="79"/>
      <c r="S61" s="191" t="s">
        <v>119</v>
      </c>
      <c r="T61" s="191"/>
      <c r="U61" s="191"/>
      <c r="V61" s="191"/>
      <c r="W61" s="191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12"/>
      <c r="AE62" s="12"/>
      <c r="AF62" s="12"/>
      <c r="AG62" s="12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16"/>
      <c r="AE63" s="16"/>
      <c r="AF63" s="16"/>
      <c r="AG63" s="16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  <row r="241" spans="1:37" x14ac:dyDescent="0.25">
      <c r="A241" s="9"/>
      <c r="B241" s="9"/>
      <c r="C241" s="9"/>
      <c r="D241" s="32"/>
      <c r="E241" s="12"/>
      <c r="F241" s="12"/>
      <c r="G241" s="12"/>
      <c r="H241" s="32"/>
      <c r="I241" s="9"/>
      <c r="J241" s="9"/>
      <c r="K241" s="32"/>
      <c r="L241" s="9"/>
      <c r="M241" s="9"/>
      <c r="N241" s="9"/>
      <c r="O241" s="9"/>
      <c r="P241" s="37"/>
      <c r="Q241" s="11"/>
      <c r="R241" s="11"/>
      <c r="S241" s="11"/>
      <c r="T241" s="37"/>
      <c r="U241" s="9"/>
      <c r="V241" s="21"/>
      <c r="W241" s="9"/>
      <c r="X241" s="1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K241" s="8"/>
    </row>
    <row r="242" spans="1:37" x14ac:dyDescent="0.25">
      <c r="A242" s="9"/>
      <c r="B242" s="9"/>
      <c r="C242" s="9"/>
      <c r="D242" s="32"/>
      <c r="E242" s="12"/>
      <c r="F242" s="12"/>
      <c r="G242" s="12"/>
      <c r="H242" s="32"/>
      <c r="I242" s="9"/>
      <c r="J242" s="9"/>
      <c r="K242" s="32"/>
      <c r="L242" s="9"/>
      <c r="M242" s="9"/>
      <c r="N242" s="9"/>
      <c r="O242" s="9"/>
      <c r="P242" s="37"/>
      <c r="Q242" s="11"/>
      <c r="R242" s="11"/>
      <c r="S242" s="11"/>
      <c r="T242" s="37"/>
      <c r="U242" s="9"/>
      <c r="V242" s="21"/>
      <c r="W242" s="9"/>
      <c r="X242" s="1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K242" s="8"/>
    </row>
    <row r="243" spans="1:37" x14ac:dyDescent="0.25">
      <c r="A243" s="9"/>
      <c r="B243" s="9"/>
      <c r="C243" s="9"/>
      <c r="D243" s="32"/>
      <c r="E243" s="12"/>
      <c r="F243" s="12"/>
      <c r="G243" s="12"/>
      <c r="H243" s="32"/>
      <c r="I243" s="9"/>
      <c r="J243" s="9"/>
      <c r="K243" s="32"/>
      <c r="L243" s="9"/>
      <c r="M243" s="9"/>
      <c r="N243" s="9"/>
      <c r="O243" s="9"/>
      <c r="P243" s="37"/>
      <c r="Q243" s="11"/>
      <c r="R243" s="11"/>
      <c r="S243" s="11"/>
      <c r="T243" s="37"/>
      <c r="U243" s="9"/>
      <c r="V243" s="21"/>
      <c r="W243" s="9"/>
      <c r="X243" s="1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K243" s="8"/>
    </row>
    <row r="244" spans="1:37" x14ac:dyDescent="0.25">
      <c r="A244" s="9"/>
      <c r="B244" s="9"/>
      <c r="C244" s="9"/>
      <c r="D244" s="32"/>
      <c r="E244" s="12"/>
      <c r="F244" s="12"/>
      <c r="G244" s="12"/>
      <c r="H244" s="32"/>
      <c r="I244" s="9"/>
      <c r="J244" s="9"/>
      <c r="K244" s="32"/>
      <c r="L244" s="9"/>
      <c r="M244" s="9"/>
      <c r="N244" s="9"/>
      <c r="O244" s="9"/>
      <c r="P244" s="37"/>
      <c r="Q244" s="11"/>
      <c r="R244" s="11"/>
      <c r="S244" s="11"/>
      <c r="T244" s="37"/>
      <c r="U244" s="9"/>
      <c r="V244" s="21"/>
      <c r="W244" s="9"/>
      <c r="X244" s="1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K244" s="8"/>
    </row>
    <row r="245" spans="1:37" x14ac:dyDescent="0.25">
      <c r="A245" s="9"/>
      <c r="B245" s="9"/>
      <c r="C245" s="9"/>
      <c r="D245" s="32"/>
      <c r="E245" s="12"/>
      <c r="F245" s="12"/>
      <c r="G245" s="12"/>
      <c r="H245" s="32"/>
      <c r="I245" s="9"/>
      <c r="J245" s="9"/>
      <c r="K245" s="32"/>
      <c r="L245" s="9"/>
      <c r="M245" s="9"/>
      <c r="N245" s="9"/>
      <c r="O245" s="9"/>
      <c r="P245" s="37"/>
      <c r="Q245" s="11"/>
      <c r="R245" s="11"/>
      <c r="S245" s="11"/>
      <c r="T245" s="37"/>
      <c r="U245" s="9"/>
      <c r="V245" s="21"/>
      <c r="W245" s="9"/>
      <c r="X245" s="1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K245" s="8"/>
    </row>
    <row r="246" spans="1:37" x14ac:dyDescent="0.25">
      <c r="A246" s="9"/>
      <c r="B246" s="9"/>
      <c r="C246" s="9"/>
      <c r="D246" s="32"/>
      <c r="E246" s="12"/>
      <c r="F246" s="12"/>
      <c r="G246" s="12"/>
      <c r="H246" s="32"/>
      <c r="I246" s="9"/>
      <c r="J246" s="9"/>
      <c r="K246" s="32"/>
      <c r="L246" s="9"/>
      <c r="M246" s="9"/>
      <c r="N246" s="9"/>
      <c r="O246" s="9"/>
      <c r="P246" s="37"/>
      <c r="Q246" s="11"/>
      <c r="R246" s="11"/>
      <c r="S246" s="11"/>
      <c r="T246" s="37"/>
      <c r="U246" s="9"/>
      <c r="V246" s="21"/>
      <c r="W246" s="9"/>
      <c r="X246" s="1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K246" s="8"/>
    </row>
    <row r="247" spans="1:37" x14ac:dyDescent="0.25">
      <c r="A247" s="9"/>
      <c r="B247" s="9"/>
      <c r="C247" s="9"/>
      <c r="D247" s="32"/>
      <c r="E247" s="12"/>
      <c r="F247" s="12"/>
      <c r="G247" s="12"/>
      <c r="H247" s="32"/>
      <c r="I247" s="9"/>
      <c r="J247" s="9"/>
      <c r="K247" s="32"/>
      <c r="L247" s="9"/>
      <c r="M247" s="9"/>
      <c r="N247" s="9"/>
      <c r="O247" s="9"/>
      <c r="P247" s="37"/>
      <c r="Q247" s="11"/>
      <c r="R247" s="11"/>
      <c r="S247" s="11"/>
      <c r="T247" s="37"/>
      <c r="U247" s="9"/>
      <c r="V247" s="21"/>
      <c r="W247" s="9"/>
      <c r="X247" s="1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K247" s="8"/>
    </row>
    <row r="248" spans="1:37" x14ac:dyDescent="0.25">
      <c r="A248" s="9"/>
      <c r="B248" s="9"/>
      <c r="C248" s="9"/>
      <c r="D248" s="32"/>
      <c r="E248" s="12"/>
      <c r="F248" s="12"/>
      <c r="G248" s="12"/>
      <c r="H248" s="32"/>
      <c r="I248" s="9"/>
      <c r="J248" s="9"/>
      <c r="K248" s="32"/>
      <c r="L248" s="9"/>
      <c r="M248" s="9"/>
      <c r="N248" s="9"/>
      <c r="O248" s="9"/>
      <c r="P248" s="37"/>
      <c r="Q248" s="11"/>
      <c r="R248" s="11"/>
      <c r="S248" s="11"/>
      <c r="T248" s="37"/>
      <c r="U248" s="9"/>
      <c r="V248" s="21"/>
      <c r="W248" s="9"/>
      <c r="X248" s="12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K248" s="8"/>
    </row>
    <row r="249" spans="1:37" x14ac:dyDescent="0.25">
      <c r="A249" s="9"/>
      <c r="B249" s="9"/>
      <c r="C249" s="9"/>
      <c r="D249" s="32"/>
      <c r="E249" s="12"/>
      <c r="F249" s="12"/>
      <c r="G249" s="12"/>
      <c r="H249" s="32"/>
      <c r="I249" s="9"/>
      <c r="J249" s="9"/>
      <c r="K249" s="32"/>
      <c r="L249" s="9"/>
      <c r="M249" s="9"/>
      <c r="N249" s="9"/>
      <c r="O249" s="9"/>
      <c r="P249" s="37"/>
      <c r="Q249" s="11"/>
      <c r="R249" s="11"/>
      <c r="S249" s="11"/>
      <c r="T249" s="37"/>
      <c r="U249" s="9"/>
      <c r="V249" s="21"/>
      <c r="W249" s="9"/>
      <c r="X249" s="1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K249" s="8"/>
    </row>
    <row r="250" spans="1:37" x14ac:dyDescent="0.25">
      <c r="A250" s="9"/>
      <c r="B250" s="9"/>
      <c r="C250" s="9"/>
      <c r="D250" s="32"/>
      <c r="E250" s="12"/>
      <c r="F250" s="12"/>
      <c r="G250" s="12"/>
      <c r="H250" s="32"/>
      <c r="I250" s="9"/>
      <c r="J250" s="9"/>
      <c r="K250" s="32"/>
      <c r="L250" s="9"/>
      <c r="M250" s="9"/>
      <c r="N250" s="9"/>
      <c r="O250" s="9"/>
      <c r="P250" s="37"/>
      <c r="Q250" s="11"/>
      <c r="R250" s="11"/>
      <c r="S250" s="11"/>
      <c r="T250" s="37"/>
      <c r="U250" s="9"/>
      <c r="V250" s="21"/>
      <c r="W250" s="9"/>
      <c r="X250" s="1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K250" s="8"/>
    </row>
    <row r="251" spans="1:37" x14ac:dyDescent="0.25">
      <c r="A251" s="9"/>
      <c r="B251" s="9"/>
      <c r="C251" s="9"/>
      <c r="D251" s="32"/>
      <c r="E251" s="12"/>
      <c r="F251" s="12"/>
      <c r="G251" s="12"/>
      <c r="H251" s="32"/>
      <c r="I251" s="9"/>
      <c r="J251" s="9"/>
      <c r="K251" s="32"/>
      <c r="L251" s="9"/>
      <c r="M251" s="9"/>
      <c r="N251" s="9"/>
      <c r="O251" s="9"/>
      <c r="P251" s="37"/>
      <c r="Q251" s="11"/>
      <c r="R251" s="11"/>
      <c r="S251" s="11"/>
      <c r="T251" s="37"/>
      <c r="U251" s="9"/>
      <c r="V251" s="21"/>
      <c r="W251" s="9"/>
      <c r="X251" s="12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K251" s="8"/>
    </row>
    <row r="252" spans="1:37" x14ac:dyDescent="0.25">
      <c r="A252" s="9"/>
      <c r="B252" s="9"/>
      <c r="C252" s="9"/>
      <c r="D252" s="32"/>
      <c r="E252" s="12"/>
      <c r="F252" s="12"/>
      <c r="G252" s="12"/>
      <c r="H252" s="32"/>
      <c r="I252" s="9"/>
      <c r="J252" s="9"/>
      <c r="K252" s="32"/>
      <c r="L252" s="9"/>
      <c r="M252" s="9"/>
      <c r="N252" s="9"/>
      <c r="O252" s="9"/>
      <c r="P252" s="37"/>
      <c r="Q252" s="11"/>
      <c r="R252" s="11"/>
      <c r="S252" s="11"/>
      <c r="T252" s="37"/>
      <c r="U252" s="9"/>
      <c r="V252" s="21"/>
      <c r="W252" s="9"/>
      <c r="X252" s="1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K252" s="8"/>
    </row>
    <row r="253" spans="1:37" x14ac:dyDescent="0.25">
      <c r="A253" s="9"/>
      <c r="B253" s="9"/>
      <c r="C253" s="9"/>
      <c r="D253" s="32"/>
      <c r="E253" s="12"/>
      <c r="F253" s="12"/>
      <c r="G253" s="12"/>
      <c r="H253" s="32"/>
      <c r="I253" s="9"/>
      <c r="J253" s="9"/>
      <c r="K253" s="32"/>
      <c r="L253" s="9"/>
      <c r="M253" s="9"/>
      <c r="N253" s="9"/>
      <c r="O253" s="9"/>
      <c r="P253" s="37"/>
      <c r="Q253" s="11"/>
      <c r="R253" s="11"/>
      <c r="S253" s="11"/>
      <c r="T253" s="37"/>
      <c r="U253" s="9"/>
      <c r="V253" s="21"/>
      <c r="W253" s="9"/>
      <c r="X253" s="12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K253" s="8"/>
    </row>
    <row r="254" spans="1:37" x14ac:dyDescent="0.25">
      <c r="A254" s="9"/>
      <c r="B254" s="9"/>
      <c r="C254" s="9"/>
      <c r="D254" s="32"/>
      <c r="E254" s="12"/>
      <c r="F254" s="12"/>
      <c r="G254" s="12"/>
      <c r="H254" s="32"/>
      <c r="I254" s="9"/>
      <c r="J254" s="9"/>
      <c r="K254" s="32"/>
      <c r="L254" s="9"/>
      <c r="M254" s="9"/>
      <c r="N254" s="9"/>
      <c r="O254" s="9"/>
      <c r="P254" s="37"/>
      <c r="Q254" s="11"/>
      <c r="R254" s="11"/>
      <c r="S254" s="11"/>
      <c r="T254" s="37"/>
      <c r="U254" s="9"/>
      <c r="V254" s="21"/>
      <c r="W254" s="9"/>
      <c r="X254" s="12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K254" s="8"/>
    </row>
    <row r="255" spans="1:37" x14ac:dyDescent="0.25">
      <c r="A255" s="9"/>
      <c r="B255" s="9"/>
      <c r="C255" s="9"/>
      <c r="D255" s="32"/>
      <c r="E255" s="12"/>
      <c r="F255" s="12"/>
      <c r="G255" s="12"/>
      <c r="H255" s="32"/>
      <c r="I255" s="9"/>
      <c r="J255" s="9"/>
      <c r="K255" s="32"/>
      <c r="L255" s="9"/>
      <c r="M255" s="9"/>
      <c r="N255" s="9"/>
      <c r="O255" s="9"/>
      <c r="P255" s="37"/>
      <c r="Q255" s="11"/>
      <c r="R255" s="11"/>
      <c r="S255" s="11"/>
      <c r="T255" s="37"/>
      <c r="U255" s="9"/>
      <c r="V255" s="21"/>
      <c r="W255" s="9"/>
      <c r="X255" s="12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K255" s="8"/>
    </row>
    <row r="256" spans="1:37" x14ac:dyDescent="0.25">
      <c r="A256" s="9"/>
      <c r="B256" s="9"/>
      <c r="C256" s="9"/>
      <c r="D256" s="32"/>
      <c r="E256" s="12"/>
      <c r="F256" s="12"/>
      <c r="G256" s="12"/>
      <c r="H256" s="32"/>
      <c r="I256" s="9"/>
      <c r="J256" s="9"/>
      <c r="K256" s="32"/>
      <c r="L256" s="9"/>
      <c r="M256" s="9"/>
      <c r="N256" s="9"/>
      <c r="O256" s="9"/>
      <c r="P256" s="37"/>
      <c r="Q256" s="11"/>
      <c r="R256" s="11"/>
      <c r="S256" s="11"/>
      <c r="T256" s="37"/>
      <c r="U256" s="9"/>
      <c r="V256" s="21"/>
      <c r="W256" s="9"/>
      <c r="X256" s="12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K256" s="8"/>
    </row>
    <row r="257" spans="1:37" x14ac:dyDescent="0.25">
      <c r="A257" s="9"/>
      <c r="B257" s="9"/>
      <c r="C257" s="9"/>
      <c r="D257" s="32"/>
      <c r="E257" s="12"/>
      <c r="F257" s="12"/>
      <c r="G257" s="12"/>
      <c r="H257" s="32"/>
      <c r="I257" s="9"/>
      <c r="J257" s="9"/>
      <c r="K257" s="32"/>
      <c r="L257" s="9"/>
      <c r="M257" s="9"/>
      <c r="N257" s="9"/>
      <c r="O257" s="9"/>
      <c r="P257" s="37"/>
      <c r="Q257" s="11"/>
      <c r="R257" s="11"/>
      <c r="S257" s="11"/>
      <c r="T257" s="37"/>
      <c r="U257" s="9"/>
      <c r="V257" s="21"/>
      <c r="W257" s="9"/>
      <c r="X257" s="12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K257" s="8"/>
    </row>
    <row r="258" spans="1:37" x14ac:dyDescent="0.25">
      <c r="A258" s="9"/>
      <c r="B258" s="9"/>
      <c r="C258" s="9"/>
      <c r="D258" s="32"/>
      <c r="E258" s="12"/>
      <c r="F258" s="12"/>
      <c r="G258" s="12"/>
      <c r="H258" s="32"/>
      <c r="I258" s="9"/>
      <c r="J258" s="9"/>
      <c r="K258" s="32"/>
      <c r="L258" s="9"/>
      <c r="M258" s="9"/>
      <c r="N258" s="9"/>
      <c r="O258" s="9"/>
      <c r="P258" s="37"/>
      <c r="Q258" s="11"/>
      <c r="R258" s="11"/>
      <c r="S258" s="11"/>
      <c r="T258" s="37"/>
      <c r="U258" s="9"/>
      <c r="V258" s="21"/>
      <c r="W258" s="9"/>
      <c r="X258" s="12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K258" s="8"/>
    </row>
  </sheetData>
  <mergeCells count="31">
    <mergeCell ref="A52:C52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B7:C7"/>
    <mergeCell ref="B39:C39"/>
    <mergeCell ref="B42:C42"/>
    <mergeCell ref="AC5:AG5"/>
    <mergeCell ref="X57:AI57"/>
    <mergeCell ref="X58:AI58"/>
    <mergeCell ref="K61:M61"/>
    <mergeCell ref="S61:W61"/>
    <mergeCell ref="X52:AI52"/>
    <mergeCell ref="R53:Y53"/>
    <mergeCell ref="K54:M54"/>
    <mergeCell ref="S54:W54"/>
    <mergeCell ref="X54:AI54"/>
    <mergeCell ref="X56:AI56"/>
    <mergeCell ref="O5:S5"/>
    <mergeCell ref="T5:U5"/>
    <mergeCell ref="V5:V6"/>
    <mergeCell ref="W5:W6"/>
    <mergeCell ref="X5:X6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6"/>
  <sheetViews>
    <sheetView topLeftCell="A22" zoomScale="85" zoomScaleNormal="85" workbookViewId="0">
      <selection activeCell="R33" sqref="R33"/>
    </sheetView>
  </sheetViews>
  <sheetFormatPr defaultRowHeight="15" x14ac:dyDescent="0.25"/>
  <cols>
    <col min="1" max="1" width="3.5" style="8" bestFit="1" customWidth="1"/>
    <col min="2" max="2" width="16.09765625" style="8" customWidth="1"/>
    <col min="3" max="3" width="3.69921875" style="8" customWidth="1"/>
    <col min="4" max="4" width="6.09765625" style="33" customWidth="1"/>
    <col min="5" max="5" width="9.09765625" style="15" customWidth="1"/>
    <col min="6" max="6" width="7.8984375" style="15" customWidth="1"/>
    <col min="7" max="7" width="9.19921875" style="15" customWidth="1"/>
    <col min="8" max="8" width="5.09765625" style="33" customWidth="1"/>
    <col min="9" max="9" width="7.5" style="8" customWidth="1"/>
    <col min="10" max="10" width="4.3984375" style="8" hidden="1" customWidth="1"/>
    <col min="11" max="11" width="5.09765625" style="33" customWidth="1"/>
    <col min="12" max="12" width="7.296875" style="8" customWidth="1"/>
    <col min="13" max="13" width="6.09765625" style="8" customWidth="1"/>
    <col min="14" max="14" width="7.19921875" style="8" customWidth="1"/>
    <col min="15" max="15" width="6" style="8" customWidth="1"/>
    <col min="16" max="16" width="5.796875" style="38" customWidth="1"/>
    <col min="17" max="17" width="8.296875" style="14" customWidth="1"/>
    <col min="18" max="18" width="7.296875" style="14" customWidth="1"/>
    <col min="19" max="19" width="8.19921875" style="14" customWidth="1"/>
    <col min="20" max="20" width="6" style="38" customWidth="1"/>
    <col min="21" max="21" width="8.69921875" style="8" customWidth="1"/>
    <col min="22" max="22" width="11.09765625" style="22" customWidth="1"/>
    <col min="23" max="23" width="3.796875" style="8" hidden="1" customWidth="1"/>
    <col min="24" max="24" width="9.5" style="15" hidden="1" customWidth="1"/>
    <col min="25" max="25" width="3.296875" style="8" hidden="1" customWidth="1"/>
    <col min="26" max="26" width="1.8984375" style="8" hidden="1" customWidth="1"/>
    <col min="27" max="27" width="2" style="8" hidden="1" customWidth="1"/>
    <col min="28" max="28" width="4.5" style="8" hidden="1" customWidth="1"/>
    <col min="29" max="29" width="2.3984375" style="8" hidden="1" customWidth="1"/>
    <col min="30" max="30" width="3.296875" style="8" hidden="1" customWidth="1"/>
    <col min="31" max="31" width="2" style="8" hidden="1" customWidth="1"/>
    <col min="32" max="32" width="2.59765625" style="8" hidden="1" customWidth="1"/>
    <col min="33" max="33" width="4.59765625" style="8" hidden="1" customWidth="1"/>
    <col min="34" max="34" width="8" style="8" hidden="1" customWidth="1"/>
    <col min="35" max="35" width="11.69921875" style="8" customWidth="1"/>
    <col min="36" max="36" width="10.59765625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71" t="s">
        <v>53</v>
      </c>
      <c r="B1" s="171"/>
      <c r="C1" s="171"/>
      <c r="D1" s="171"/>
      <c r="E1" s="171"/>
      <c r="F1" s="171"/>
      <c r="G1" s="171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71" t="s">
        <v>120</v>
      </c>
      <c r="B2" s="171"/>
      <c r="C2" s="171"/>
      <c r="D2" s="171"/>
      <c r="E2" s="171"/>
      <c r="F2" s="171"/>
      <c r="G2" s="171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72" t="s">
        <v>129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</row>
    <row r="4" spans="1:38" ht="6.7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8" s="44" customFormat="1" ht="27.95" customHeight="1" x14ac:dyDescent="0.25">
      <c r="A5" s="173" t="s">
        <v>12</v>
      </c>
      <c r="B5" s="173" t="s">
        <v>13</v>
      </c>
      <c r="C5" s="173" t="s">
        <v>0</v>
      </c>
      <c r="D5" s="173" t="s">
        <v>31</v>
      </c>
      <c r="E5" s="173"/>
      <c r="F5" s="173"/>
      <c r="G5" s="173"/>
      <c r="H5" s="173" t="s">
        <v>32</v>
      </c>
      <c r="I5" s="173"/>
      <c r="J5" s="43"/>
      <c r="K5" s="173" t="s">
        <v>33</v>
      </c>
      <c r="L5" s="173"/>
      <c r="M5" s="173"/>
      <c r="N5" s="173"/>
      <c r="O5" s="181" t="s">
        <v>34</v>
      </c>
      <c r="P5" s="182"/>
      <c r="Q5" s="182"/>
      <c r="R5" s="182"/>
      <c r="S5" s="183"/>
      <c r="T5" s="181" t="s">
        <v>35</v>
      </c>
      <c r="U5" s="183"/>
      <c r="V5" s="184" t="s">
        <v>36</v>
      </c>
      <c r="W5" s="184" t="s">
        <v>37</v>
      </c>
      <c r="X5" s="176" t="s">
        <v>23</v>
      </c>
      <c r="Y5" s="90" t="s">
        <v>21</v>
      </c>
      <c r="Z5" s="43"/>
      <c r="AA5" s="43"/>
      <c r="AB5" s="81"/>
      <c r="AC5" s="175" t="s">
        <v>22</v>
      </c>
      <c r="AD5" s="175"/>
      <c r="AE5" s="175"/>
      <c r="AF5" s="175"/>
      <c r="AG5" s="175"/>
      <c r="AH5" s="175" t="s">
        <v>64</v>
      </c>
      <c r="AI5" s="175" t="s">
        <v>16</v>
      </c>
      <c r="AK5" s="45"/>
    </row>
    <row r="6" spans="1:38" s="44" customFormat="1" ht="27.95" customHeight="1" x14ac:dyDescent="0.25">
      <c r="A6" s="173"/>
      <c r="B6" s="173"/>
      <c r="C6" s="173"/>
      <c r="D6" s="39" t="s">
        <v>15</v>
      </c>
      <c r="E6" s="91" t="s">
        <v>28</v>
      </c>
      <c r="F6" s="91" t="s">
        <v>29</v>
      </c>
      <c r="G6" s="91" t="s">
        <v>30</v>
      </c>
      <c r="H6" s="39" t="s">
        <v>15</v>
      </c>
      <c r="I6" s="91" t="s">
        <v>30</v>
      </c>
      <c r="J6" s="89" t="s">
        <v>1</v>
      </c>
      <c r="K6" s="39" t="s">
        <v>15</v>
      </c>
      <c r="L6" s="91" t="s">
        <v>28</v>
      </c>
      <c r="M6" s="91" t="s">
        <v>29</v>
      </c>
      <c r="N6" s="91" t="s">
        <v>30</v>
      </c>
      <c r="O6" s="91" t="s">
        <v>56</v>
      </c>
      <c r="P6" s="40" t="s">
        <v>15</v>
      </c>
      <c r="Q6" s="91" t="s">
        <v>28</v>
      </c>
      <c r="R6" s="91" t="s">
        <v>29</v>
      </c>
      <c r="S6" s="91" t="s">
        <v>30</v>
      </c>
      <c r="T6" s="40" t="s">
        <v>15</v>
      </c>
      <c r="U6" s="91" t="s">
        <v>30</v>
      </c>
      <c r="V6" s="175"/>
      <c r="W6" s="175"/>
      <c r="X6" s="177"/>
      <c r="Y6" s="82">
        <v>0.105</v>
      </c>
      <c r="Z6" s="89" t="s">
        <v>19</v>
      </c>
      <c r="AA6" s="89" t="s">
        <v>20</v>
      </c>
      <c r="AB6" s="89" t="s">
        <v>17</v>
      </c>
      <c r="AC6" s="82">
        <v>0.215</v>
      </c>
      <c r="AD6" s="89" t="s">
        <v>27</v>
      </c>
      <c r="AE6" s="89" t="s">
        <v>18</v>
      </c>
      <c r="AF6" s="89" t="s">
        <v>17</v>
      </c>
      <c r="AG6" s="89" t="s">
        <v>26</v>
      </c>
      <c r="AH6" s="173"/>
      <c r="AI6" s="173"/>
      <c r="AJ6" s="44" t="s">
        <v>57</v>
      </c>
      <c r="AK6" s="46">
        <v>280000</v>
      </c>
    </row>
    <row r="7" spans="1:38" s="44" customFormat="1" ht="27.95" customHeight="1" x14ac:dyDescent="0.25">
      <c r="A7" s="89" t="s">
        <v>54</v>
      </c>
      <c r="B7" s="185" t="s">
        <v>59</v>
      </c>
      <c r="C7" s="186"/>
      <c r="D7" s="30">
        <f t="shared" ref="D7:I7" si="0">SUM(D8:D38)</f>
        <v>79.20999999999998</v>
      </c>
      <c r="E7" s="17">
        <f t="shared" si="0"/>
        <v>22178800</v>
      </c>
      <c r="F7" s="17">
        <f t="shared" si="0"/>
        <v>2319422</v>
      </c>
      <c r="G7" s="17">
        <f t="shared" si="0"/>
        <v>19859378</v>
      </c>
      <c r="H7" s="30">
        <f t="shared" si="0"/>
        <v>0.65</v>
      </c>
      <c r="I7" s="17">
        <f t="shared" si="0"/>
        <v>182000</v>
      </c>
      <c r="J7" s="2"/>
      <c r="K7" s="30">
        <f>SUM(K8:K38)</f>
        <v>1.2</v>
      </c>
      <c r="L7" s="17">
        <f>SUM(L8:L38)</f>
        <v>336000</v>
      </c>
      <c r="M7" s="17">
        <f>SUM(M8:M38)</f>
        <v>33880</v>
      </c>
      <c r="N7" s="17">
        <f>SUM(N8:N38)</f>
        <v>302120</v>
      </c>
      <c r="O7" s="156"/>
      <c r="P7" s="30">
        <f t="shared" ref="P7:V7" si="1">SUM(P8:P38)</f>
        <v>5.7735999999999992</v>
      </c>
      <c r="Q7" s="17">
        <f t="shared" si="1"/>
        <v>1616608</v>
      </c>
      <c r="R7" s="17">
        <f t="shared" si="1"/>
        <v>168621.03999999998</v>
      </c>
      <c r="S7" s="17">
        <f t="shared" si="1"/>
        <v>1447986.96</v>
      </c>
      <c r="T7" s="30">
        <f>SUM(T8:T38)</f>
        <v>28.864499999999996</v>
      </c>
      <c r="U7" s="17">
        <f t="shared" si="1"/>
        <v>8082060</v>
      </c>
      <c r="V7" s="17">
        <f t="shared" si="1"/>
        <v>29873544.960000001</v>
      </c>
      <c r="W7" s="3"/>
      <c r="X7" s="17">
        <f t="shared" ref="X7:AH7" si="2">SUM(X8:X38)</f>
        <v>20603408</v>
      </c>
      <c r="Y7" s="17">
        <f t="shared" si="2"/>
        <v>2163357.84</v>
      </c>
      <c r="Z7" s="17">
        <f t="shared" si="2"/>
        <v>2998303.8400000012</v>
      </c>
      <c r="AA7" s="17">
        <f t="shared" si="2"/>
        <v>284205.84550000005</v>
      </c>
      <c r="AB7" s="17">
        <f t="shared" si="2"/>
        <v>672610.26599999983</v>
      </c>
      <c r="AC7" s="17">
        <f t="shared" si="2"/>
        <v>6315359.1199999992</v>
      </c>
      <c r="AD7" s="17">
        <f t="shared" si="2"/>
        <v>3249966.5100000002</v>
      </c>
      <c r="AE7" s="17">
        <f t="shared" si="2"/>
        <v>2569979.439999999</v>
      </c>
      <c r="AF7" s="17">
        <f t="shared" si="2"/>
        <v>373691.40550000011</v>
      </c>
      <c r="AG7" s="17">
        <f t="shared" si="2"/>
        <v>2148134.2400000002</v>
      </c>
      <c r="AH7" s="17">
        <f t="shared" si="2"/>
        <v>412068.15999999992</v>
      </c>
      <c r="AI7" s="89"/>
      <c r="AJ7" s="44" t="s">
        <v>39</v>
      </c>
      <c r="AK7" s="47">
        <f>SUM(AK8:AK14)</f>
        <v>10014166.960000001</v>
      </c>
    </row>
    <row r="8" spans="1:38" s="41" customFormat="1" ht="27.95" customHeight="1" x14ac:dyDescent="0.2">
      <c r="A8" s="48">
        <v>1</v>
      </c>
      <c r="B8" s="145" t="s">
        <v>76</v>
      </c>
      <c r="C8" s="5" t="s">
        <v>10</v>
      </c>
      <c r="D8" s="150">
        <v>3.34</v>
      </c>
      <c r="E8" s="51">
        <f>+D8*AK6</f>
        <v>935200</v>
      </c>
      <c r="F8" s="51">
        <f>E8*9.5%</f>
        <v>88844</v>
      </c>
      <c r="G8" s="51">
        <f t="shared" ref="G8:G38" si="3">E8-F8</f>
        <v>846356</v>
      </c>
      <c r="H8" s="145"/>
      <c r="I8" s="53"/>
      <c r="J8" s="62"/>
      <c r="K8" s="50">
        <v>0.5</v>
      </c>
      <c r="L8" s="51">
        <f t="shared" ref="L8:L10" si="4">K8*$AK$6</f>
        <v>140000</v>
      </c>
      <c r="M8" s="51">
        <f>L8*9.5%</f>
        <v>13300</v>
      </c>
      <c r="N8" s="51">
        <f t="shared" ref="N8:N10" si="5">L8-M8</f>
        <v>126700</v>
      </c>
      <c r="O8" s="54">
        <v>0.12</v>
      </c>
      <c r="P8" s="55">
        <v>0.40100000000000002</v>
      </c>
      <c r="Q8" s="51">
        <f>P8*$AK$6</f>
        <v>112280</v>
      </c>
      <c r="R8" s="51">
        <f>Q8*9.5%</f>
        <v>10666.6</v>
      </c>
      <c r="S8" s="51">
        <f t="shared" ref="S8:S31" si="6">Q8-R8</f>
        <v>101613.4</v>
      </c>
      <c r="T8" s="56">
        <f>SUM(D8+K8)*35%</f>
        <v>1.3439999999999999</v>
      </c>
      <c r="U8" s="57">
        <f>T8*$AK$6</f>
        <v>376319.99999999994</v>
      </c>
      <c r="V8" s="57">
        <f t="shared" ref="V8:V31" si="7">U8+S8+N8+I8+G8</f>
        <v>1450989.4</v>
      </c>
      <c r="W8" s="53"/>
      <c r="X8" s="58">
        <f t="shared" ref="X8:X31" si="8">E8+L8+Q8</f>
        <v>1187480</v>
      </c>
      <c r="Y8" s="59">
        <f t="shared" ref="Y8:Y31" si="9">SUM(Z8:AB8)</f>
        <v>124685.40000000001</v>
      </c>
      <c r="Z8" s="59">
        <f>X8*8%</f>
        <v>94998.400000000009</v>
      </c>
      <c r="AA8" s="59">
        <f t="shared" ref="AA8:AA31" si="10">X8*1.5%</f>
        <v>17812.2</v>
      </c>
      <c r="AB8" s="59">
        <f>X8*1%</f>
        <v>11874.800000000001</v>
      </c>
      <c r="AC8" s="59">
        <f t="shared" ref="AC8:AC31" si="11">SUM(AD8:AG8)</f>
        <v>255308.19999999998</v>
      </c>
      <c r="AD8" s="59">
        <f t="shared" ref="AD8:AD31" si="12">X8*17%</f>
        <v>201871.6</v>
      </c>
      <c r="AE8" s="59">
        <f t="shared" ref="AE8:AE31" si="13">X8*3%</f>
        <v>35624.400000000001</v>
      </c>
      <c r="AF8" s="59">
        <f>X8*1%</f>
        <v>11874.800000000001</v>
      </c>
      <c r="AG8" s="59">
        <f t="shared" ref="AG8:AG31" si="14">X8*0.5%</f>
        <v>5937.4000000000005</v>
      </c>
      <c r="AH8" s="59">
        <f t="shared" ref="AH8:AH31" si="15">X8*2%</f>
        <v>23749.600000000002</v>
      </c>
      <c r="AI8" s="48"/>
      <c r="AJ8" s="41">
        <v>6101</v>
      </c>
      <c r="AK8" s="60">
        <f>N7</f>
        <v>302120</v>
      </c>
      <c r="AL8" s="61" t="s">
        <v>42</v>
      </c>
    </row>
    <row r="9" spans="1:38" s="41" customFormat="1" ht="27.95" customHeight="1" x14ac:dyDescent="0.2">
      <c r="A9" s="48">
        <v>2</v>
      </c>
      <c r="B9" s="145" t="s">
        <v>77</v>
      </c>
      <c r="C9" s="5" t="s">
        <v>9</v>
      </c>
      <c r="D9" s="150">
        <v>4.58</v>
      </c>
      <c r="E9" s="51">
        <f>D9*$AK$6</f>
        <v>1282400</v>
      </c>
      <c r="F9" s="51">
        <f>E9*10.5%</f>
        <v>134652</v>
      </c>
      <c r="G9" s="51">
        <f t="shared" ref="G9" si="16">E9-F9</f>
        <v>1147748</v>
      </c>
      <c r="H9" s="145"/>
      <c r="I9" s="53"/>
      <c r="J9" s="62"/>
      <c r="K9" s="50">
        <v>0.35</v>
      </c>
      <c r="L9" s="51">
        <f t="shared" ref="L9" si="17">K9*$AK$6</f>
        <v>98000</v>
      </c>
      <c r="M9" s="51">
        <f>L9*10.5%</f>
        <v>10290</v>
      </c>
      <c r="N9" s="51">
        <f t="shared" ref="N9" si="18">L9-M9</f>
        <v>87710</v>
      </c>
      <c r="O9" s="54">
        <v>0.2</v>
      </c>
      <c r="P9" s="55">
        <f>SUM(D9+K9)*O9</f>
        <v>0.98599999999999999</v>
      </c>
      <c r="Q9" s="51">
        <f>P9*$AK$6</f>
        <v>276080</v>
      </c>
      <c r="R9" s="51">
        <f>Q9*10.5%</f>
        <v>28988.399999999998</v>
      </c>
      <c r="S9" s="51">
        <f t="shared" ref="S9" si="19">Q9-R9</f>
        <v>247091.6</v>
      </c>
      <c r="T9" s="56">
        <f>SUM(D9+K9)*35%</f>
        <v>1.7254999999999998</v>
      </c>
      <c r="U9" s="57">
        <f>T9*$AK$6</f>
        <v>483139.99999999994</v>
      </c>
      <c r="V9" s="57">
        <f t="shared" ref="V9" si="20">U9+S9+N9+I9+G9</f>
        <v>1965689.6</v>
      </c>
      <c r="W9" s="53"/>
      <c r="X9" s="58">
        <f t="shared" si="8"/>
        <v>1656480</v>
      </c>
      <c r="Y9" s="58">
        <f t="shared" ref="Y9" si="21">F9+M9+R9</f>
        <v>173930.4</v>
      </c>
      <c r="Z9" s="58">
        <f t="shared" ref="Z9" si="22">G9+N9+S9</f>
        <v>1482549.6</v>
      </c>
      <c r="AA9" s="58">
        <f t="shared" ref="AA9" si="23">H9+O9+T9</f>
        <v>1.9254999999999998</v>
      </c>
      <c r="AB9" s="58">
        <f t="shared" ref="AB9" si="24">I9+P9+U9</f>
        <v>483140.98599999992</v>
      </c>
      <c r="AC9" s="58">
        <f t="shared" ref="AC9" si="25">J9+Q9+V9</f>
        <v>2241769.6</v>
      </c>
      <c r="AD9" s="58">
        <f t="shared" ref="AD9" si="26">K9+R9+W9</f>
        <v>28988.749999999996</v>
      </c>
      <c r="AE9" s="58">
        <f t="shared" ref="AE9" si="27">L9+S9+X9</f>
        <v>2001571.6</v>
      </c>
      <c r="AF9" s="58">
        <f t="shared" ref="AF9" si="28">M9+T9+Y9</f>
        <v>184222.12549999999</v>
      </c>
      <c r="AG9" s="58">
        <f t="shared" ref="AG9" si="29">N9+U9+Z9</f>
        <v>2053399.6</v>
      </c>
      <c r="AH9" s="59">
        <f t="shared" si="15"/>
        <v>33129.599999999999</v>
      </c>
      <c r="AI9" s="48"/>
      <c r="AK9" s="60"/>
      <c r="AL9" s="61"/>
    </row>
    <row r="10" spans="1:38" s="41" customFormat="1" ht="27.95" customHeight="1" x14ac:dyDescent="0.2">
      <c r="A10" s="48">
        <v>3</v>
      </c>
      <c r="B10" s="145" t="s">
        <v>78</v>
      </c>
      <c r="C10" s="5" t="s">
        <v>9</v>
      </c>
      <c r="D10" s="150">
        <v>3.96</v>
      </c>
      <c r="E10" s="51">
        <f t="shared" ref="E10:E38" si="30">D10*$AK$6</f>
        <v>1108800</v>
      </c>
      <c r="F10" s="51">
        <f t="shared" ref="F10:F38" si="31">E10*10.5%</f>
        <v>116424</v>
      </c>
      <c r="G10" s="51">
        <f t="shared" si="3"/>
        <v>992376</v>
      </c>
      <c r="H10" s="145"/>
      <c r="I10" s="53"/>
      <c r="J10" s="53"/>
      <c r="K10" s="50">
        <v>0.35</v>
      </c>
      <c r="L10" s="51">
        <f t="shared" si="4"/>
        <v>98000</v>
      </c>
      <c r="M10" s="51">
        <f t="shared" ref="M10" si="32">L10*10.5%</f>
        <v>10290</v>
      </c>
      <c r="N10" s="51">
        <f t="shared" si="5"/>
        <v>87710</v>
      </c>
      <c r="O10" s="54">
        <v>0.18</v>
      </c>
      <c r="P10" s="55">
        <f>SUM(D10+K10)*O10</f>
        <v>0.77579999999999993</v>
      </c>
      <c r="Q10" s="51">
        <f t="shared" ref="Q10:Q31" si="33">P10*$AK$6</f>
        <v>217223.99999999997</v>
      </c>
      <c r="R10" s="51">
        <f t="shared" ref="R10:R31" si="34">Q10*10.5%</f>
        <v>22808.519999999997</v>
      </c>
      <c r="S10" s="51">
        <f t="shared" si="6"/>
        <v>194415.47999999998</v>
      </c>
      <c r="T10" s="56">
        <f t="shared" ref="T10:T38" si="35">SUM(D10+K10)*35%</f>
        <v>1.5084999999999997</v>
      </c>
      <c r="U10" s="57">
        <f>T10*$AK$6</f>
        <v>422379.99999999994</v>
      </c>
      <c r="V10" s="57">
        <f t="shared" si="7"/>
        <v>1696881.48</v>
      </c>
      <c r="W10" s="53"/>
      <c r="X10" s="58">
        <f t="shared" si="8"/>
        <v>1424024</v>
      </c>
      <c r="Y10" s="59">
        <f t="shared" si="9"/>
        <v>149522.51999999999</v>
      </c>
      <c r="Z10" s="59">
        <f t="shared" ref="Z10:Z31" si="36">X10*8%</f>
        <v>113921.92</v>
      </c>
      <c r="AA10" s="59">
        <f t="shared" si="10"/>
        <v>21360.36</v>
      </c>
      <c r="AB10" s="59">
        <f t="shared" ref="AB10:AB31" si="37">X10*1%</f>
        <v>14240.24</v>
      </c>
      <c r="AC10" s="59">
        <f t="shared" si="11"/>
        <v>306165.16000000003</v>
      </c>
      <c r="AD10" s="59">
        <f t="shared" si="12"/>
        <v>242084.08000000002</v>
      </c>
      <c r="AE10" s="59">
        <f t="shared" si="13"/>
        <v>42720.72</v>
      </c>
      <c r="AF10" s="59">
        <f t="shared" ref="AF10:AF31" si="38">X10*1%</f>
        <v>14240.24</v>
      </c>
      <c r="AG10" s="59">
        <f t="shared" si="14"/>
        <v>7120.12</v>
      </c>
      <c r="AH10" s="59">
        <f t="shared" si="15"/>
        <v>28480.48</v>
      </c>
      <c r="AI10" s="48"/>
      <c r="AJ10" s="41">
        <v>6115</v>
      </c>
      <c r="AK10" s="60">
        <f>S7</f>
        <v>1447986.96</v>
      </c>
      <c r="AL10" s="61" t="s">
        <v>43</v>
      </c>
    </row>
    <row r="11" spans="1:38" s="41" customFormat="1" ht="27.95" customHeight="1" x14ac:dyDescent="0.2">
      <c r="A11" s="48">
        <v>4</v>
      </c>
      <c r="B11" s="145" t="s">
        <v>79</v>
      </c>
      <c r="C11" s="5" t="s">
        <v>8</v>
      </c>
      <c r="D11" s="149">
        <v>3.34</v>
      </c>
      <c r="E11" s="51">
        <f t="shared" si="30"/>
        <v>935200</v>
      </c>
      <c r="F11" s="51">
        <f t="shared" si="31"/>
        <v>98196</v>
      </c>
      <c r="G11" s="51">
        <f t="shared" si="3"/>
        <v>837004</v>
      </c>
      <c r="H11" s="145">
        <v>0.15</v>
      </c>
      <c r="I11" s="53">
        <f>+H11*280000</f>
        <v>42000</v>
      </c>
      <c r="J11" s="53"/>
      <c r="K11" s="50"/>
      <c r="L11" s="51"/>
      <c r="M11" s="51"/>
      <c r="N11" s="51"/>
      <c r="O11" s="54">
        <v>0.13</v>
      </c>
      <c r="P11" s="55">
        <f t="shared" ref="P11:P21" si="39">SUM(D11+K11)*O11</f>
        <v>0.43419999999999997</v>
      </c>
      <c r="Q11" s="51">
        <f t="shared" si="33"/>
        <v>121576</v>
      </c>
      <c r="R11" s="51">
        <f t="shared" si="34"/>
        <v>12765.48</v>
      </c>
      <c r="S11" s="51">
        <f t="shared" si="6"/>
        <v>108810.52</v>
      </c>
      <c r="T11" s="56">
        <f t="shared" si="35"/>
        <v>1.1689999999999998</v>
      </c>
      <c r="U11" s="57">
        <f t="shared" ref="U11:U31" si="40">T11*$AK$6</f>
        <v>327319.99999999994</v>
      </c>
      <c r="V11" s="57">
        <f t="shared" si="7"/>
        <v>1315134.52</v>
      </c>
      <c r="W11" s="53"/>
      <c r="X11" s="58">
        <f t="shared" si="8"/>
        <v>1056776</v>
      </c>
      <c r="Y11" s="59">
        <f t="shared" si="9"/>
        <v>110961.48</v>
      </c>
      <c r="Z11" s="59">
        <f t="shared" si="36"/>
        <v>84542.080000000002</v>
      </c>
      <c r="AA11" s="59">
        <f t="shared" si="10"/>
        <v>15851.64</v>
      </c>
      <c r="AB11" s="59">
        <f t="shared" si="37"/>
        <v>10567.76</v>
      </c>
      <c r="AC11" s="59">
        <f t="shared" si="11"/>
        <v>227206.84000000003</v>
      </c>
      <c r="AD11" s="59">
        <f t="shared" si="12"/>
        <v>179651.92</v>
      </c>
      <c r="AE11" s="59">
        <f t="shared" si="13"/>
        <v>31703.279999999999</v>
      </c>
      <c r="AF11" s="59">
        <f t="shared" si="38"/>
        <v>10567.76</v>
      </c>
      <c r="AG11" s="59">
        <f t="shared" si="14"/>
        <v>5283.88</v>
      </c>
      <c r="AH11" s="59">
        <f t="shared" si="15"/>
        <v>21135.52</v>
      </c>
      <c r="AI11" s="48"/>
      <c r="AJ11" s="41">
        <v>6113</v>
      </c>
      <c r="AK11" s="60">
        <f>I7</f>
        <v>182000</v>
      </c>
      <c r="AL11" s="61" t="s">
        <v>44</v>
      </c>
    </row>
    <row r="12" spans="1:38" s="41" customFormat="1" ht="27.95" customHeight="1" x14ac:dyDescent="0.2">
      <c r="A12" s="48">
        <v>5</v>
      </c>
      <c r="B12" s="145" t="s">
        <v>80</v>
      </c>
      <c r="C12" s="5" t="s">
        <v>8</v>
      </c>
      <c r="D12" s="149">
        <v>3.34</v>
      </c>
      <c r="E12" s="51">
        <f t="shared" si="30"/>
        <v>935200</v>
      </c>
      <c r="F12" s="51">
        <f t="shared" si="31"/>
        <v>98196</v>
      </c>
      <c r="G12" s="51">
        <f t="shared" si="3"/>
        <v>837004</v>
      </c>
      <c r="H12" s="152">
        <v>0.2</v>
      </c>
      <c r="I12" s="53">
        <f t="shared" ref="I12:I28" si="41">+H12*280000</f>
        <v>56000</v>
      </c>
      <c r="J12" s="53"/>
      <c r="K12" s="50"/>
      <c r="L12" s="51"/>
      <c r="M12" s="51"/>
      <c r="N12" s="51"/>
      <c r="O12" s="54">
        <v>0.13</v>
      </c>
      <c r="P12" s="55">
        <f t="shared" si="39"/>
        <v>0.43419999999999997</v>
      </c>
      <c r="Q12" s="51">
        <f t="shared" si="33"/>
        <v>121576</v>
      </c>
      <c r="R12" s="51">
        <f t="shared" si="34"/>
        <v>12765.48</v>
      </c>
      <c r="S12" s="51">
        <f t="shared" si="6"/>
        <v>108810.52</v>
      </c>
      <c r="T12" s="56">
        <f t="shared" si="35"/>
        <v>1.1689999999999998</v>
      </c>
      <c r="U12" s="57">
        <f t="shared" si="40"/>
        <v>327319.99999999994</v>
      </c>
      <c r="V12" s="57">
        <f t="shared" si="7"/>
        <v>1329134.52</v>
      </c>
      <c r="W12" s="53"/>
      <c r="X12" s="58">
        <f t="shared" si="8"/>
        <v>1056776</v>
      </c>
      <c r="Y12" s="59">
        <f t="shared" si="9"/>
        <v>110961.48</v>
      </c>
      <c r="Z12" s="59">
        <f t="shared" si="36"/>
        <v>84542.080000000002</v>
      </c>
      <c r="AA12" s="59">
        <f t="shared" si="10"/>
        <v>15851.64</v>
      </c>
      <c r="AB12" s="59">
        <f t="shared" si="37"/>
        <v>10567.76</v>
      </c>
      <c r="AC12" s="59">
        <f t="shared" si="11"/>
        <v>227206.84000000003</v>
      </c>
      <c r="AD12" s="59">
        <f t="shared" si="12"/>
        <v>179651.92</v>
      </c>
      <c r="AE12" s="59">
        <f t="shared" si="13"/>
        <v>31703.279999999999</v>
      </c>
      <c r="AF12" s="59">
        <f t="shared" si="38"/>
        <v>10567.76</v>
      </c>
      <c r="AG12" s="59">
        <f t="shared" si="14"/>
        <v>5283.88</v>
      </c>
      <c r="AH12" s="59">
        <f t="shared" si="15"/>
        <v>21135.52</v>
      </c>
      <c r="AI12" s="48"/>
      <c r="AJ12" s="41">
        <v>6112</v>
      </c>
      <c r="AK12" s="60">
        <f>U7</f>
        <v>8082060</v>
      </c>
      <c r="AL12" s="61" t="s">
        <v>45</v>
      </c>
    </row>
    <row r="13" spans="1:38" s="41" customFormat="1" ht="27.95" customHeight="1" x14ac:dyDescent="0.2">
      <c r="A13" s="48">
        <v>6</v>
      </c>
      <c r="B13" s="145" t="s">
        <v>81</v>
      </c>
      <c r="C13" s="5" t="s">
        <v>8</v>
      </c>
      <c r="D13" s="149">
        <v>3.34</v>
      </c>
      <c r="E13" s="51">
        <f t="shared" si="30"/>
        <v>935200</v>
      </c>
      <c r="F13" s="51">
        <f t="shared" si="31"/>
        <v>98196</v>
      </c>
      <c r="G13" s="51">
        <f t="shared" si="3"/>
        <v>837004</v>
      </c>
      <c r="H13" s="145"/>
      <c r="I13" s="53">
        <f t="shared" si="41"/>
        <v>0</v>
      </c>
      <c r="J13" s="53"/>
      <c r="K13" s="50"/>
      <c r="L13" s="51"/>
      <c r="M13" s="51"/>
      <c r="N13" s="51"/>
      <c r="O13" s="54">
        <v>0.13</v>
      </c>
      <c r="P13" s="55">
        <f t="shared" si="39"/>
        <v>0.43419999999999997</v>
      </c>
      <c r="Q13" s="51">
        <f t="shared" si="33"/>
        <v>121576</v>
      </c>
      <c r="R13" s="51">
        <f t="shared" si="34"/>
        <v>12765.48</v>
      </c>
      <c r="S13" s="51">
        <f t="shared" si="6"/>
        <v>108810.52</v>
      </c>
      <c r="T13" s="56">
        <f t="shared" si="35"/>
        <v>1.1689999999999998</v>
      </c>
      <c r="U13" s="57">
        <f t="shared" si="40"/>
        <v>327319.99999999994</v>
      </c>
      <c r="V13" s="57">
        <f t="shared" si="7"/>
        <v>1273134.52</v>
      </c>
      <c r="W13" s="53"/>
      <c r="X13" s="58">
        <f t="shared" si="8"/>
        <v>1056776</v>
      </c>
      <c r="Y13" s="59">
        <f t="shared" si="9"/>
        <v>110961.48</v>
      </c>
      <c r="Z13" s="59">
        <f t="shared" si="36"/>
        <v>84542.080000000002</v>
      </c>
      <c r="AA13" s="59">
        <f t="shared" si="10"/>
        <v>15851.64</v>
      </c>
      <c r="AB13" s="59">
        <f t="shared" si="37"/>
        <v>10567.76</v>
      </c>
      <c r="AC13" s="59">
        <f t="shared" si="11"/>
        <v>227206.84000000003</v>
      </c>
      <c r="AD13" s="59">
        <f t="shared" si="12"/>
        <v>179651.92</v>
      </c>
      <c r="AE13" s="59">
        <f t="shared" si="13"/>
        <v>31703.279999999999</v>
      </c>
      <c r="AF13" s="59">
        <f t="shared" si="38"/>
        <v>10567.76</v>
      </c>
      <c r="AG13" s="59">
        <f t="shared" si="14"/>
        <v>5283.88</v>
      </c>
      <c r="AH13" s="59">
        <f t="shared" si="15"/>
        <v>21135.52</v>
      </c>
      <c r="AI13" s="48"/>
      <c r="AK13" s="60"/>
      <c r="AL13" s="61"/>
    </row>
    <row r="14" spans="1:38" s="41" customFormat="1" ht="27.95" customHeight="1" x14ac:dyDescent="0.2">
      <c r="A14" s="48">
        <v>7</v>
      </c>
      <c r="B14" s="145" t="s">
        <v>82</v>
      </c>
      <c r="C14" s="5" t="s">
        <v>8</v>
      </c>
      <c r="D14" s="149">
        <v>3.34</v>
      </c>
      <c r="E14" s="51">
        <f t="shared" si="30"/>
        <v>935200</v>
      </c>
      <c r="F14" s="51">
        <f t="shared" si="31"/>
        <v>98196</v>
      </c>
      <c r="G14" s="51">
        <f t="shared" si="3"/>
        <v>837004</v>
      </c>
      <c r="H14" s="145"/>
      <c r="I14" s="53"/>
      <c r="J14" s="53"/>
      <c r="K14" s="50"/>
      <c r="L14" s="51"/>
      <c r="M14" s="51"/>
      <c r="N14" s="51"/>
      <c r="O14" s="54">
        <v>0.13</v>
      </c>
      <c r="P14" s="55">
        <f t="shared" si="39"/>
        <v>0.43419999999999997</v>
      </c>
      <c r="Q14" s="51">
        <f t="shared" si="33"/>
        <v>121576</v>
      </c>
      <c r="R14" s="51">
        <f t="shared" si="34"/>
        <v>12765.48</v>
      </c>
      <c r="S14" s="51">
        <f t="shared" si="6"/>
        <v>108810.52</v>
      </c>
      <c r="T14" s="56">
        <f t="shared" si="35"/>
        <v>1.1689999999999998</v>
      </c>
      <c r="U14" s="57">
        <f t="shared" si="40"/>
        <v>327319.99999999994</v>
      </c>
      <c r="V14" s="57">
        <f t="shared" si="7"/>
        <v>1273134.52</v>
      </c>
      <c r="W14" s="53"/>
      <c r="X14" s="58">
        <f t="shared" si="8"/>
        <v>1056776</v>
      </c>
      <c r="Y14" s="59">
        <f t="shared" si="9"/>
        <v>110961.48</v>
      </c>
      <c r="Z14" s="59">
        <f t="shared" si="36"/>
        <v>84542.080000000002</v>
      </c>
      <c r="AA14" s="59">
        <f t="shared" si="10"/>
        <v>15851.64</v>
      </c>
      <c r="AB14" s="59">
        <f t="shared" si="37"/>
        <v>10567.76</v>
      </c>
      <c r="AC14" s="59">
        <f t="shared" si="11"/>
        <v>227206.84000000003</v>
      </c>
      <c r="AD14" s="59">
        <f t="shared" si="12"/>
        <v>179651.92</v>
      </c>
      <c r="AE14" s="59">
        <f t="shared" si="13"/>
        <v>31703.279999999999</v>
      </c>
      <c r="AF14" s="59">
        <f t="shared" si="38"/>
        <v>10567.76</v>
      </c>
      <c r="AG14" s="59">
        <f t="shared" si="14"/>
        <v>5283.88</v>
      </c>
      <c r="AH14" s="59">
        <f t="shared" si="15"/>
        <v>21135.52</v>
      </c>
      <c r="AI14" s="48"/>
      <c r="AK14" s="60"/>
      <c r="AL14" s="61"/>
    </row>
    <row r="15" spans="1:38" s="41" customFormat="1" ht="27.95" customHeight="1" x14ac:dyDescent="0.2">
      <c r="A15" s="48">
        <v>8</v>
      </c>
      <c r="B15" s="145" t="s">
        <v>83</v>
      </c>
      <c r="C15" s="5" t="s">
        <v>8</v>
      </c>
      <c r="D15" s="149">
        <v>3.34</v>
      </c>
      <c r="E15" s="51">
        <f t="shared" si="30"/>
        <v>935200</v>
      </c>
      <c r="F15" s="51">
        <f t="shared" si="31"/>
        <v>98196</v>
      </c>
      <c r="G15" s="51">
        <f t="shared" si="3"/>
        <v>837004</v>
      </c>
      <c r="H15" s="145"/>
      <c r="I15" s="53"/>
      <c r="J15" s="53"/>
      <c r="K15" s="50"/>
      <c r="L15" s="51"/>
      <c r="M15" s="51"/>
      <c r="N15" s="51"/>
      <c r="O15" s="54">
        <v>0.13</v>
      </c>
      <c r="P15" s="55">
        <f t="shared" si="39"/>
        <v>0.43419999999999997</v>
      </c>
      <c r="Q15" s="51">
        <f t="shared" si="33"/>
        <v>121576</v>
      </c>
      <c r="R15" s="51">
        <f t="shared" si="34"/>
        <v>12765.48</v>
      </c>
      <c r="S15" s="51">
        <f t="shared" si="6"/>
        <v>108810.52</v>
      </c>
      <c r="T15" s="56">
        <f t="shared" si="35"/>
        <v>1.1689999999999998</v>
      </c>
      <c r="U15" s="57">
        <f t="shared" si="40"/>
        <v>327319.99999999994</v>
      </c>
      <c r="V15" s="57">
        <f t="shared" si="7"/>
        <v>1273134.52</v>
      </c>
      <c r="W15" s="53"/>
      <c r="X15" s="58">
        <f t="shared" si="8"/>
        <v>1056776</v>
      </c>
      <c r="Y15" s="59">
        <f t="shared" si="9"/>
        <v>110961.48</v>
      </c>
      <c r="Z15" s="59">
        <f t="shared" si="36"/>
        <v>84542.080000000002</v>
      </c>
      <c r="AA15" s="59">
        <f t="shared" si="10"/>
        <v>15851.64</v>
      </c>
      <c r="AB15" s="59">
        <f t="shared" si="37"/>
        <v>10567.76</v>
      </c>
      <c r="AC15" s="59">
        <f t="shared" si="11"/>
        <v>227206.84000000003</v>
      </c>
      <c r="AD15" s="59">
        <f t="shared" si="12"/>
        <v>179651.92</v>
      </c>
      <c r="AE15" s="59">
        <f t="shared" si="13"/>
        <v>31703.279999999999</v>
      </c>
      <c r="AF15" s="59">
        <f t="shared" si="38"/>
        <v>10567.76</v>
      </c>
      <c r="AG15" s="59">
        <f t="shared" si="14"/>
        <v>5283.88</v>
      </c>
      <c r="AH15" s="59">
        <f t="shared" si="15"/>
        <v>21135.52</v>
      </c>
      <c r="AI15" s="48"/>
      <c r="AJ15" s="44" t="s">
        <v>38</v>
      </c>
      <c r="AK15" s="47">
        <f>SUM(AK16:AK21)</f>
        <v>10505129.4355</v>
      </c>
    </row>
    <row r="16" spans="1:38" s="41" customFormat="1" ht="27.95" customHeight="1" x14ac:dyDescent="0.2">
      <c r="A16" s="48">
        <v>9</v>
      </c>
      <c r="B16" s="145" t="s">
        <v>84</v>
      </c>
      <c r="C16" s="5" t="s">
        <v>8</v>
      </c>
      <c r="D16" s="149">
        <v>3.03</v>
      </c>
      <c r="E16" s="51">
        <f t="shared" si="30"/>
        <v>848400</v>
      </c>
      <c r="F16" s="51">
        <f t="shared" si="31"/>
        <v>89082</v>
      </c>
      <c r="G16" s="51">
        <f t="shared" si="3"/>
        <v>759318</v>
      </c>
      <c r="H16" s="145"/>
      <c r="I16" s="53"/>
      <c r="J16" s="53"/>
      <c r="K16" s="50"/>
      <c r="L16" s="51"/>
      <c r="M16" s="51"/>
      <c r="N16" s="51"/>
      <c r="O16" s="54">
        <v>0.12</v>
      </c>
      <c r="P16" s="55">
        <f t="shared" si="39"/>
        <v>0.36359999999999998</v>
      </c>
      <c r="Q16" s="51">
        <f t="shared" si="33"/>
        <v>101808</v>
      </c>
      <c r="R16" s="51">
        <f t="shared" si="34"/>
        <v>10689.84</v>
      </c>
      <c r="S16" s="51">
        <f t="shared" si="6"/>
        <v>91118.16</v>
      </c>
      <c r="T16" s="56">
        <f t="shared" si="35"/>
        <v>1.0604999999999998</v>
      </c>
      <c r="U16" s="57">
        <f t="shared" si="40"/>
        <v>296939.99999999994</v>
      </c>
      <c r="V16" s="57">
        <f t="shared" si="7"/>
        <v>1147376.1599999999</v>
      </c>
      <c r="W16" s="53"/>
      <c r="X16" s="58">
        <f t="shared" si="8"/>
        <v>950208</v>
      </c>
      <c r="Y16" s="59">
        <f t="shared" si="9"/>
        <v>99771.839999999997</v>
      </c>
      <c r="Z16" s="59">
        <f t="shared" si="36"/>
        <v>76016.639999999999</v>
      </c>
      <c r="AA16" s="59">
        <f t="shared" si="10"/>
        <v>14253.119999999999</v>
      </c>
      <c r="AB16" s="59">
        <f t="shared" si="37"/>
        <v>9502.08</v>
      </c>
      <c r="AC16" s="59">
        <f t="shared" si="11"/>
        <v>204294.72</v>
      </c>
      <c r="AD16" s="59">
        <f t="shared" si="12"/>
        <v>161535.36000000002</v>
      </c>
      <c r="AE16" s="59">
        <f t="shared" si="13"/>
        <v>28506.239999999998</v>
      </c>
      <c r="AF16" s="59">
        <f t="shared" si="38"/>
        <v>9502.08</v>
      </c>
      <c r="AG16" s="59">
        <f t="shared" si="14"/>
        <v>4751.04</v>
      </c>
      <c r="AH16" s="59">
        <f t="shared" si="15"/>
        <v>19004.16</v>
      </c>
      <c r="AI16" s="48"/>
      <c r="AJ16" s="41">
        <v>6001</v>
      </c>
      <c r="AK16" s="60">
        <f>Y7</f>
        <v>2163357.84</v>
      </c>
      <c r="AL16" s="41" t="s">
        <v>47</v>
      </c>
    </row>
    <row r="17" spans="1:38" s="41" customFormat="1" ht="27.95" customHeight="1" x14ac:dyDescent="0.2">
      <c r="A17" s="48">
        <v>10</v>
      </c>
      <c r="B17" s="145" t="s">
        <v>85</v>
      </c>
      <c r="C17" s="5" t="s">
        <v>8</v>
      </c>
      <c r="D17" s="149">
        <v>3.03</v>
      </c>
      <c r="E17" s="51">
        <f t="shared" si="30"/>
        <v>848400</v>
      </c>
      <c r="F17" s="51">
        <f t="shared" si="31"/>
        <v>89082</v>
      </c>
      <c r="G17" s="51">
        <f t="shared" si="3"/>
        <v>759318</v>
      </c>
      <c r="H17" s="145"/>
      <c r="I17" s="53"/>
      <c r="J17" s="53"/>
      <c r="K17" s="64"/>
      <c r="L17" s="51"/>
      <c r="M17" s="51"/>
      <c r="N17" s="51"/>
      <c r="O17" s="54">
        <v>0.1</v>
      </c>
      <c r="P17" s="55">
        <f t="shared" si="39"/>
        <v>0.30299999999999999</v>
      </c>
      <c r="Q17" s="51">
        <f t="shared" si="33"/>
        <v>84840</v>
      </c>
      <c r="R17" s="51">
        <f t="shared" si="34"/>
        <v>8908.1999999999989</v>
      </c>
      <c r="S17" s="51">
        <f t="shared" si="6"/>
        <v>75931.8</v>
      </c>
      <c r="T17" s="56">
        <f t="shared" si="35"/>
        <v>1.0604999999999998</v>
      </c>
      <c r="U17" s="57">
        <f t="shared" si="40"/>
        <v>296939.99999999994</v>
      </c>
      <c r="V17" s="57">
        <f t="shared" si="7"/>
        <v>1132189.7999999998</v>
      </c>
      <c r="W17" s="53"/>
      <c r="X17" s="58">
        <f t="shared" si="8"/>
        <v>933240</v>
      </c>
      <c r="Y17" s="59">
        <f t="shared" si="9"/>
        <v>97990.2</v>
      </c>
      <c r="Z17" s="59">
        <f t="shared" si="36"/>
        <v>74659.199999999997</v>
      </c>
      <c r="AA17" s="59">
        <f t="shared" si="10"/>
        <v>13998.6</v>
      </c>
      <c r="AB17" s="59">
        <f t="shared" si="37"/>
        <v>9332.4</v>
      </c>
      <c r="AC17" s="59">
        <f t="shared" si="11"/>
        <v>200646.60000000003</v>
      </c>
      <c r="AD17" s="59">
        <f t="shared" si="12"/>
        <v>158650.80000000002</v>
      </c>
      <c r="AE17" s="59">
        <f t="shared" si="13"/>
        <v>27997.200000000001</v>
      </c>
      <c r="AF17" s="59">
        <f t="shared" si="38"/>
        <v>9332.4</v>
      </c>
      <c r="AG17" s="59">
        <f t="shared" si="14"/>
        <v>4666.2</v>
      </c>
      <c r="AH17" s="59">
        <f t="shared" si="15"/>
        <v>18664.8</v>
      </c>
      <c r="AI17" s="48"/>
      <c r="AJ17" s="41">
        <v>6301</v>
      </c>
      <c r="AK17" s="60">
        <f>AD7</f>
        <v>3249966.5100000002</v>
      </c>
      <c r="AL17" s="41" t="s">
        <v>46</v>
      </c>
    </row>
    <row r="18" spans="1:38" s="41" customFormat="1" ht="27.95" customHeight="1" x14ac:dyDescent="0.2">
      <c r="A18" s="48">
        <v>11</v>
      </c>
      <c r="B18" s="146" t="s">
        <v>86</v>
      </c>
      <c r="C18" s="5" t="s">
        <v>8</v>
      </c>
      <c r="D18" s="149">
        <v>2.46</v>
      </c>
      <c r="E18" s="51">
        <f t="shared" si="30"/>
        <v>688800</v>
      </c>
      <c r="F18" s="51">
        <f t="shared" si="31"/>
        <v>72324</v>
      </c>
      <c r="G18" s="51">
        <f t="shared" si="3"/>
        <v>616476</v>
      </c>
      <c r="H18" s="145"/>
      <c r="I18" s="53"/>
      <c r="J18" s="53"/>
      <c r="K18" s="64"/>
      <c r="L18" s="51"/>
      <c r="M18" s="51"/>
      <c r="N18" s="51"/>
      <c r="O18" s="54">
        <v>0.06</v>
      </c>
      <c r="P18" s="55">
        <f t="shared" si="39"/>
        <v>0.14759999999999998</v>
      </c>
      <c r="Q18" s="51">
        <f t="shared" si="33"/>
        <v>41327.999999999993</v>
      </c>
      <c r="R18" s="51">
        <f t="shared" si="34"/>
        <v>4339.4399999999987</v>
      </c>
      <c r="S18" s="51">
        <f t="shared" si="6"/>
        <v>36988.559999999998</v>
      </c>
      <c r="T18" s="56">
        <f t="shared" si="35"/>
        <v>0.86099999999999999</v>
      </c>
      <c r="U18" s="57">
        <f t="shared" si="40"/>
        <v>241080</v>
      </c>
      <c r="V18" s="57">
        <f t="shared" si="7"/>
        <v>894544.56</v>
      </c>
      <c r="W18" s="53"/>
      <c r="X18" s="58">
        <f t="shared" si="8"/>
        <v>730128</v>
      </c>
      <c r="Y18" s="59">
        <f t="shared" si="9"/>
        <v>76663.44</v>
      </c>
      <c r="Z18" s="59">
        <f t="shared" si="36"/>
        <v>58410.239999999998</v>
      </c>
      <c r="AA18" s="59">
        <f t="shared" si="10"/>
        <v>10951.92</v>
      </c>
      <c r="AB18" s="59">
        <f t="shared" si="37"/>
        <v>7301.28</v>
      </c>
      <c r="AC18" s="59">
        <f t="shared" si="11"/>
        <v>156977.52000000002</v>
      </c>
      <c r="AD18" s="59">
        <f t="shared" si="12"/>
        <v>124121.76000000001</v>
      </c>
      <c r="AE18" s="59">
        <f t="shared" si="13"/>
        <v>21903.84</v>
      </c>
      <c r="AF18" s="59">
        <f t="shared" si="38"/>
        <v>7301.28</v>
      </c>
      <c r="AG18" s="59">
        <f t="shared" si="14"/>
        <v>3650.64</v>
      </c>
      <c r="AH18" s="59">
        <f t="shared" si="15"/>
        <v>14602.56</v>
      </c>
      <c r="AI18" s="48"/>
      <c r="AJ18" s="41">
        <v>6302</v>
      </c>
      <c r="AK18" s="60">
        <f>AE7</f>
        <v>2569979.439999999</v>
      </c>
      <c r="AL18" s="41" t="s">
        <v>49</v>
      </c>
    </row>
    <row r="19" spans="1:38" s="41" customFormat="1" ht="27.95" customHeight="1" x14ac:dyDescent="0.2">
      <c r="A19" s="48">
        <v>12</v>
      </c>
      <c r="B19" s="145" t="s">
        <v>87</v>
      </c>
      <c r="C19" s="5" t="s">
        <v>8</v>
      </c>
      <c r="D19" s="149">
        <v>2.72</v>
      </c>
      <c r="E19" s="51">
        <f t="shared" si="30"/>
        <v>761600</v>
      </c>
      <c r="F19" s="51">
        <f t="shared" si="31"/>
        <v>79968</v>
      </c>
      <c r="G19" s="51">
        <f t="shared" si="3"/>
        <v>681632</v>
      </c>
      <c r="H19" s="145"/>
      <c r="I19" s="53"/>
      <c r="J19" s="53"/>
      <c r="K19" s="64"/>
      <c r="L19" s="51"/>
      <c r="M19" s="51"/>
      <c r="N19" s="51"/>
      <c r="O19" s="54">
        <v>0.08</v>
      </c>
      <c r="P19" s="55">
        <f t="shared" si="39"/>
        <v>0.21760000000000002</v>
      </c>
      <c r="Q19" s="51">
        <f t="shared" si="33"/>
        <v>60928.000000000007</v>
      </c>
      <c r="R19" s="51">
        <f t="shared" si="34"/>
        <v>6397.4400000000005</v>
      </c>
      <c r="S19" s="51">
        <f t="shared" si="6"/>
        <v>54530.560000000005</v>
      </c>
      <c r="T19" s="56">
        <f t="shared" si="35"/>
        <v>0.95199999999999996</v>
      </c>
      <c r="U19" s="57">
        <f t="shared" si="40"/>
        <v>266560</v>
      </c>
      <c r="V19" s="57">
        <f t="shared" si="7"/>
        <v>1002722.56</v>
      </c>
      <c r="W19" s="53"/>
      <c r="X19" s="58">
        <f t="shared" si="8"/>
        <v>822528</v>
      </c>
      <c r="Y19" s="59">
        <f t="shared" si="9"/>
        <v>86365.440000000002</v>
      </c>
      <c r="Z19" s="59">
        <f t="shared" si="36"/>
        <v>65802.240000000005</v>
      </c>
      <c r="AA19" s="59">
        <f t="shared" si="10"/>
        <v>12337.92</v>
      </c>
      <c r="AB19" s="59">
        <f t="shared" si="37"/>
        <v>8225.2800000000007</v>
      </c>
      <c r="AC19" s="59">
        <f t="shared" si="11"/>
        <v>176843.52000000002</v>
      </c>
      <c r="AD19" s="59">
        <f t="shared" si="12"/>
        <v>139829.76000000001</v>
      </c>
      <c r="AE19" s="59">
        <f t="shared" si="13"/>
        <v>24675.84</v>
      </c>
      <c r="AF19" s="59">
        <f t="shared" si="38"/>
        <v>8225.2800000000007</v>
      </c>
      <c r="AG19" s="59">
        <f t="shared" si="14"/>
        <v>4112.6400000000003</v>
      </c>
      <c r="AH19" s="59">
        <f t="shared" si="15"/>
        <v>16450.560000000001</v>
      </c>
      <c r="AI19" s="48"/>
      <c r="AJ19" s="41">
        <v>6304</v>
      </c>
      <c r="AK19" s="60">
        <f>AF7</f>
        <v>373691.40550000011</v>
      </c>
      <c r="AL19" s="41" t="s">
        <v>52</v>
      </c>
    </row>
    <row r="20" spans="1:38" s="41" customFormat="1" ht="27.95" customHeight="1" x14ac:dyDescent="0.2">
      <c r="A20" s="48">
        <v>13</v>
      </c>
      <c r="B20" s="145" t="s">
        <v>88</v>
      </c>
      <c r="C20" s="5" t="s">
        <v>8</v>
      </c>
      <c r="D20" s="151">
        <v>2.72</v>
      </c>
      <c r="E20" s="51">
        <f t="shared" si="30"/>
        <v>761600</v>
      </c>
      <c r="F20" s="51">
        <f t="shared" si="31"/>
        <v>79968</v>
      </c>
      <c r="G20" s="51">
        <f t="shared" si="3"/>
        <v>681632</v>
      </c>
      <c r="H20" s="153">
        <v>0.15</v>
      </c>
      <c r="I20" s="53">
        <f t="shared" si="41"/>
        <v>42000</v>
      </c>
      <c r="J20" s="53"/>
      <c r="K20" s="50"/>
      <c r="L20" s="51"/>
      <c r="M20" s="51"/>
      <c r="N20" s="51"/>
      <c r="O20" s="54">
        <v>0.09</v>
      </c>
      <c r="P20" s="55">
        <f t="shared" si="39"/>
        <v>0.24480000000000002</v>
      </c>
      <c r="Q20" s="51">
        <f t="shared" si="33"/>
        <v>68544</v>
      </c>
      <c r="R20" s="51">
        <f t="shared" si="34"/>
        <v>7197.12</v>
      </c>
      <c r="S20" s="51">
        <f t="shared" si="6"/>
        <v>61346.879999999997</v>
      </c>
      <c r="T20" s="56">
        <f t="shared" si="35"/>
        <v>0.95199999999999996</v>
      </c>
      <c r="U20" s="57">
        <f t="shared" si="40"/>
        <v>266560</v>
      </c>
      <c r="V20" s="57">
        <f t="shared" si="7"/>
        <v>1051538.8799999999</v>
      </c>
      <c r="W20" s="53"/>
      <c r="X20" s="58">
        <f t="shared" si="8"/>
        <v>830144</v>
      </c>
      <c r="Y20" s="59">
        <f t="shared" si="9"/>
        <v>87165.12000000001</v>
      </c>
      <c r="Z20" s="59">
        <f t="shared" si="36"/>
        <v>66411.520000000004</v>
      </c>
      <c r="AA20" s="59">
        <f t="shared" si="10"/>
        <v>12452.16</v>
      </c>
      <c r="AB20" s="59">
        <f t="shared" si="37"/>
        <v>8301.44</v>
      </c>
      <c r="AC20" s="59">
        <f t="shared" si="11"/>
        <v>178480.96000000002</v>
      </c>
      <c r="AD20" s="59">
        <f t="shared" si="12"/>
        <v>141124.48000000001</v>
      </c>
      <c r="AE20" s="59">
        <f t="shared" si="13"/>
        <v>24904.32</v>
      </c>
      <c r="AF20" s="59">
        <f t="shared" si="38"/>
        <v>8301.44</v>
      </c>
      <c r="AG20" s="59">
        <f t="shared" si="14"/>
        <v>4150.72</v>
      </c>
      <c r="AH20" s="59">
        <f t="shared" si="15"/>
        <v>16602.88</v>
      </c>
      <c r="AI20" s="48"/>
      <c r="AJ20" s="41">
        <v>6349</v>
      </c>
      <c r="AK20" s="60">
        <f>AG7</f>
        <v>2148134.2400000002</v>
      </c>
      <c r="AL20" s="61" t="s">
        <v>51</v>
      </c>
    </row>
    <row r="21" spans="1:38" s="41" customFormat="1" ht="27.95" customHeight="1" x14ac:dyDescent="0.2">
      <c r="A21" s="48">
        <v>14</v>
      </c>
      <c r="B21" s="145" t="s">
        <v>89</v>
      </c>
      <c r="C21" s="5" t="s">
        <v>8</v>
      </c>
      <c r="D21" s="149">
        <v>2.72</v>
      </c>
      <c r="E21" s="51">
        <f t="shared" si="30"/>
        <v>761600</v>
      </c>
      <c r="F21" s="51">
        <f t="shared" si="31"/>
        <v>79968</v>
      </c>
      <c r="G21" s="51">
        <f t="shared" si="3"/>
        <v>681632</v>
      </c>
      <c r="H21" s="145"/>
      <c r="I21" s="53"/>
      <c r="J21" s="53"/>
      <c r="K21" s="50"/>
      <c r="L21" s="51"/>
      <c r="M21" s="51"/>
      <c r="N21" s="51"/>
      <c r="O21" s="54">
        <v>0.06</v>
      </c>
      <c r="P21" s="55">
        <f t="shared" si="39"/>
        <v>0.16320000000000001</v>
      </c>
      <c r="Q21" s="51">
        <f t="shared" si="33"/>
        <v>45696</v>
      </c>
      <c r="R21" s="51">
        <f t="shared" si="34"/>
        <v>4798.08</v>
      </c>
      <c r="S21" s="51">
        <f t="shared" si="6"/>
        <v>40897.919999999998</v>
      </c>
      <c r="T21" s="56">
        <f t="shared" si="35"/>
        <v>0.95199999999999996</v>
      </c>
      <c r="U21" s="57">
        <f t="shared" si="40"/>
        <v>266560</v>
      </c>
      <c r="V21" s="57">
        <f t="shared" si="7"/>
        <v>989089.91999999993</v>
      </c>
      <c r="W21" s="53"/>
      <c r="X21" s="58">
        <f t="shared" si="8"/>
        <v>807296</v>
      </c>
      <c r="Y21" s="59">
        <f t="shared" si="9"/>
        <v>84766.080000000002</v>
      </c>
      <c r="Z21" s="59">
        <f t="shared" si="36"/>
        <v>64583.68</v>
      </c>
      <c r="AA21" s="59">
        <f t="shared" si="10"/>
        <v>12109.439999999999</v>
      </c>
      <c r="AB21" s="59">
        <f t="shared" si="37"/>
        <v>8072.96</v>
      </c>
      <c r="AC21" s="59">
        <f t="shared" si="11"/>
        <v>173568.64000000001</v>
      </c>
      <c r="AD21" s="59">
        <f t="shared" si="12"/>
        <v>137240.32000000001</v>
      </c>
      <c r="AE21" s="59">
        <f t="shared" si="13"/>
        <v>24218.879999999997</v>
      </c>
      <c r="AF21" s="59">
        <f t="shared" si="38"/>
        <v>8072.96</v>
      </c>
      <c r="AG21" s="59">
        <f t="shared" si="14"/>
        <v>4036.48</v>
      </c>
      <c r="AH21" s="59">
        <f t="shared" si="15"/>
        <v>16145.92</v>
      </c>
      <c r="AI21" s="48"/>
      <c r="AK21" s="60"/>
    </row>
    <row r="22" spans="1:38" s="41" customFormat="1" ht="27.95" customHeight="1" x14ac:dyDescent="0.2">
      <c r="A22" s="48">
        <v>15</v>
      </c>
      <c r="B22" s="147" t="s">
        <v>90</v>
      </c>
      <c r="C22" s="5" t="s">
        <v>8</v>
      </c>
      <c r="D22" s="149">
        <v>2.2599999999999998</v>
      </c>
      <c r="E22" s="51">
        <f t="shared" si="30"/>
        <v>632799.99999999988</v>
      </c>
      <c r="F22" s="51">
        <f t="shared" si="31"/>
        <v>66443.999999999985</v>
      </c>
      <c r="G22" s="51">
        <f t="shared" si="3"/>
        <v>566355.99999999988</v>
      </c>
      <c r="H22" s="145"/>
      <c r="I22" s="53"/>
      <c r="J22" s="53"/>
      <c r="K22" s="64"/>
      <c r="L22" s="51"/>
      <c r="M22" s="51"/>
      <c r="N22" s="51"/>
      <c r="O22" s="54"/>
      <c r="P22" s="55"/>
      <c r="Q22" s="51">
        <f t="shared" si="33"/>
        <v>0</v>
      </c>
      <c r="R22" s="51">
        <f t="shared" si="34"/>
        <v>0</v>
      </c>
      <c r="S22" s="51">
        <f t="shared" si="6"/>
        <v>0</v>
      </c>
      <c r="T22" s="56">
        <f t="shared" si="35"/>
        <v>0.79099999999999993</v>
      </c>
      <c r="U22" s="57">
        <f t="shared" si="40"/>
        <v>221479.99999999997</v>
      </c>
      <c r="V22" s="57">
        <f t="shared" si="7"/>
        <v>787835.99999999988</v>
      </c>
      <c r="W22" s="53"/>
      <c r="X22" s="58">
        <f t="shared" si="8"/>
        <v>632799.99999999988</v>
      </c>
      <c r="Y22" s="59">
        <f t="shared" si="9"/>
        <v>66443.999999999985</v>
      </c>
      <c r="Z22" s="59">
        <f t="shared" si="36"/>
        <v>50623.999999999993</v>
      </c>
      <c r="AA22" s="59">
        <f t="shared" si="10"/>
        <v>9491.9999999999982</v>
      </c>
      <c r="AB22" s="59">
        <f t="shared" si="37"/>
        <v>6327.9999999999991</v>
      </c>
      <c r="AC22" s="59">
        <f t="shared" si="11"/>
        <v>136051.99999999997</v>
      </c>
      <c r="AD22" s="59">
        <f t="shared" si="12"/>
        <v>107575.99999999999</v>
      </c>
      <c r="AE22" s="59">
        <f t="shared" si="13"/>
        <v>18983.999999999996</v>
      </c>
      <c r="AF22" s="59">
        <f t="shared" si="38"/>
        <v>6327.9999999999991</v>
      </c>
      <c r="AG22" s="59">
        <f t="shared" si="14"/>
        <v>3163.9999999999995</v>
      </c>
      <c r="AH22" s="59">
        <f t="shared" si="15"/>
        <v>12655.999999999998</v>
      </c>
      <c r="AI22" s="48"/>
      <c r="AK22" s="60"/>
      <c r="AL22" s="61"/>
    </row>
    <row r="23" spans="1:38" s="41" customFormat="1" ht="27.95" customHeight="1" x14ac:dyDescent="0.2">
      <c r="A23" s="48">
        <v>16</v>
      </c>
      <c r="B23" s="147" t="s">
        <v>91</v>
      </c>
      <c r="C23" s="5" t="s">
        <v>8</v>
      </c>
      <c r="D23" s="149">
        <v>2.2599999999999998</v>
      </c>
      <c r="E23" s="51">
        <f t="shared" si="30"/>
        <v>632799.99999999988</v>
      </c>
      <c r="F23" s="51">
        <f t="shared" si="31"/>
        <v>66443.999999999985</v>
      </c>
      <c r="G23" s="51">
        <f t="shared" si="3"/>
        <v>566355.99999999988</v>
      </c>
      <c r="H23" s="145"/>
      <c r="I23" s="53"/>
      <c r="J23" s="53"/>
      <c r="K23" s="50"/>
      <c r="L23" s="51"/>
      <c r="M23" s="51"/>
      <c r="N23" s="51"/>
      <c r="O23" s="54"/>
      <c r="P23" s="55"/>
      <c r="Q23" s="51">
        <f t="shared" si="33"/>
        <v>0</v>
      </c>
      <c r="R23" s="51">
        <f t="shared" si="34"/>
        <v>0</v>
      </c>
      <c r="S23" s="51">
        <f t="shared" si="6"/>
        <v>0</v>
      </c>
      <c r="T23" s="56">
        <f t="shared" si="35"/>
        <v>0.79099999999999993</v>
      </c>
      <c r="U23" s="57">
        <f t="shared" si="40"/>
        <v>221479.99999999997</v>
      </c>
      <c r="V23" s="57">
        <f t="shared" si="7"/>
        <v>787835.99999999988</v>
      </c>
      <c r="W23" s="53"/>
      <c r="X23" s="58">
        <f t="shared" si="8"/>
        <v>632799.99999999988</v>
      </c>
      <c r="Y23" s="59">
        <f t="shared" si="9"/>
        <v>66443.999999999985</v>
      </c>
      <c r="Z23" s="59">
        <f t="shared" si="36"/>
        <v>50623.999999999993</v>
      </c>
      <c r="AA23" s="59">
        <f t="shared" si="10"/>
        <v>9491.9999999999982</v>
      </c>
      <c r="AB23" s="59">
        <f t="shared" si="37"/>
        <v>6327.9999999999991</v>
      </c>
      <c r="AC23" s="59">
        <f t="shared" si="11"/>
        <v>136051.99999999997</v>
      </c>
      <c r="AD23" s="59">
        <f t="shared" si="12"/>
        <v>107575.99999999999</v>
      </c>
      <c r="AE23" s="59">
        <f t="shared" si="13"/>
        <v>18983.999999999996</v>
      </c>
      <c r="AF23" s="59">
        <f t="shared" si="38"/>
        <v>6327.9999999999991</v>
      </c>
      <c r="AG23" s="59">
        <f t="shared" si="14"/>
        <v>3163.9999999999995</v>
      </c>
      <c r="AH23" s="59">
        <f t="shared" si="15"/>
        <v>12655.999999999998</v>
      </c>
      <c r="AI23" s="48"/>
      <c r="AJ23" s="67" t="s">
        <v>50</v>
      </c>
      <c r="AK23" s="42"/>
    </row>
    <row r="24" spans="1:38" s="41" customFormat="1" ht="27.95" customHeight="1" x14ac:dyDescent="0.2">
      <c r="A24" s="48">
        <v>17</v>
      </c>
      <c r="B24" s="147" t="s">
        <v>92</v>
      </c>
      <c r="C24" s="5" t="s">
        <v>8</v>
      </c>
      <c r="D24" s="149">
        <v>2.41</v>
      </c>
      <c r="E24" s="51">
        <f t="shared" si="30"/>
        <v>674800</v>
      </c>
      <c r="F24" s="51">
        <f t="shared" si="31"/>
        <v>70854</v>
      </c>
      <c r="G24" s="51">
        <f t="shared" si="3"/>
        <v>603946</v>
      </c>
      <c r="H24" s="145"/>
      <c r="I24" s="53"/>
      <c r="J24" s="53"/>
      <c r="K24" s="50"/>
      <c r="L24" s="51"/>
      <c r="M24" s="51"/>
      <c r="N24" s="51"/>
      <c r="O24" s="54"/>
      <c r="P24" s="55"/>
      <c r="Q24" s="51">
        <f t="shared" si="33"/>
        <v>0</v>
      </c>
      <c r="R24" s="51">
        <f t="shared" si="34"/>
        <v>0</v>
      </c>
      <c r="S24" s="51">
        <f t="shared" si="6"/>
        <v>0</v>
      </c>
      <c r="T24" s="56">
        <f t="shared" si="35"/>
        <v>0.84350000000000003</v>
      </c>
      <c r="U24" s="57">
        <f t="shared" si="40"/>
        <v>236180</v>
      </c>
      <c r="V24" s="57">
        <f t="shared" si="7"/>
        <v>840126</v>
      </c>
      <c r="W24" s="53"/>
      <c r="X24" s="58">
        <f t="shared" si="8"/>
        <v>674800</v>
      </c>
      <c r="Y24" s="59">
        <f t="shared" si="9"/>
        <v>70854</v>
      </c>
      <c r="Z24" s="59">
        <f t="shared" si="36"/>
        <v>53984</v>
      </c>
      <c r="AA24" s="59">
        <f t="shared" si="10"/>
        <v>10122</v>
      </c>
      <c r="AB24" s="59">
        <f t="shared" si="37"/>
        <v>6748</v>
      </c>
      <c r="AC24" s="59">
        <f t="shared" si="11"/>
        <v>145082</v>
      </c>
      <c r="AD24" s="59">
        <f t="shared" si="12"/>
        <v>114716.00000000001</v>
      </c>
      <c r="AE24" s="59">
        <f t="shared" si="13"/>
        <v>20244</v>
      </c>
      <c r="AF24" s="59">
        <f t="shared" si="38"/>
        <v>6748</v>
      </c>
      <c r="AG24" s="59">
        <f t="shared" si="14"/>
        <v>3374</v>
      </c>
      <c r="AH24" s="59">
        <f t="shared" si="15"/>
        <v>13496</v>
      </c>
      <c r="AI24" s="48"/>
      <c r="AJ24" s="41">
        <v>6303</v>
      </c>
      <c r="AK24" s="60">
        <f>AH7</f>
        <v>412068.15999999992</v>
      </c>
    </row>
    <row r="25" spans="1:38" s="41" customFormat="1" ht="27.95" customHeight="1" x14ac:dyDescent="0.2">
      <c r="A25" s="48">
        <v>18</v>
      </c>
      <c r="B25" s="147" t="s">
        <v>93</v>
      </c>
      <c r="C25" s="5" t="s">
        <v>8</v>
      </c>
      <c r="D25" s="149">
        <v>2.06</v>
      </c>
      <c r="E25" s="51">
        <f t="shared" si="30"/>
        <v>576800</v>
      </c>
      <c r="F25" s="51">
        <f t="shared" si="31"/>
        <v>60564</v>
      </c>
      <c r="G25" s="51">
        <f t="shared" si="3"/>
        <v>516236</v>
      </c>
      <c r="H25" s="145"/>
      <c r="I25" s="53"/>
      <c r="J25" s="53"/>
      <c r="K25" s="50"/>
      <c r="L25" s="51"/>
      <c r="M25" s="51"/>
      <c r="N25" s="51"/>
      <c r="O25" s="54"/>
      <c r="P25" s="55"/>
      <c r="Q25" s="51">
        <f t="shared" si="33"/>
        <v>0</v>
      </c>
      <c r="R25" s="51">
        <f t="shared" si="34"/>
        <v>0</v>
      </c>
      <c r="S25" s="51">
        <f t="shared" si="6"/>
        <v>0</v>
      </c>
      <c r="T25" s="56">
        <f t="shared" si="35"/>
        <v>0.72099999999999997</v>
      </c>
      <c r="U25" s="57">
        <f t="shared" si="40"/>
        <v>201880</v>
      </c>
      <c r="V25" s="57">
        <f t="shared" si="7"/>
        <v>718116</v>
      </c>
      <c r="W25" s="53"/>
      <c r="X25" s="58">
        <f t="shared" si="8"/>
        <v>576800</v>
      </c>
      <c r="Y25" s="59">
        <f t="shared" si="9"/>
        <v>60564</v>
      </c>
      <c r="Z25" s="59">
        <f t="shared" si="36"/>
        <v>46144</v>
      </c>
      <c r="AA25" s="59">
        <f t="shared" si="10"/>
        <v>8652</v>
      </c>
      <c r="AB25" s="59">
        <f t="shared" si="37"/>
        <v>5768</v>
      </c>
      <c r="AC25" s="59">
        <f t="shared" si="11"/>
        <v>124012</v>
      </c>
      <c r="AD25" s="59">
        <f t="shared" si="12"/>
        <v>98056</v>
      </c>
      <c r="AE25" s="59">
        <f t="shared" si="13"/>
        <v>17304</v>
      </c>
      <c r="AF25" s="59">
        <f t="shared" si="38"/>
        <v>5768</v>
      </c>
      <c r="AG25" s="59">
        <f t="shared" si="14"/>
        <v>2884</v>
      </c>
      <c r="AH25" s="59">
        <f t="shared" si="15"/>
        <v>11536</v>
      </c>
      <c r="AI25" s="48"/>
      <c r="AK25" s="42"/>
    </row>
    <row r="26" spans="1:38" s="41" customFormat="1" ht="27.95" customHeight="1" x14ac:dyDescent="0.2">
      <c r="A26" s="48">
        <v>19</v>
      </c>
      <c r="B26" s="147" t="s">
        <v>94</v>
      </c>
      <c r="C26" s="5" t="s">
        <v>8</v>
      </c>
      <c r="D26" s="149">
        <v>2.06</v>
      </c>
      <c r="E26" s="51">
        <f t="shared" si="30"/>
        <v>576800</v>
      </c>
      <c r="F26" s="51">
        <f t="shared" si="31"/>
        <v>60564</v>
      </c>
      <c r="G26" s="51">
        <f t="shared" si="3"/>
        <v>516236</v>
      </c>
      <c r="H26" s="145"/>
      <c r="I26" s="53"/>
      <c r="J26" s="53"/>
      <c r="K26" s="50"/>
      <c r="L26" s="51"/>
      <c r="M26" s="51"/>
      <c r="N26" s="51"/>
      <c r="O26" s="54"/>
      <c r="P26" s="55"/>
      <c r="Q26" s="51">
        <f t="shared" si="33"/>
        <v>0</v>
      </c>
      <c r="R26" s="51">
        <f t="shared" si="34"/>
        <v>0</v>
      </c>
      <c r="S26" s="51">
        <f t="shared" si="6"/>
        <v>0</v>
      </c>
      <c r="T26" s="56">
        <f t="shared" si="35"/>
        <v>0.72099999999999997</v>
      </c>
      <c r="U26" s="57">
        <f t="shared" si="40"/>
        <v>201880</v>
      </c>
      <c r="V26" s="57">
        <f t="shared" si="7"/>
        <v>718116</v>
      </c>
      <c r="W26" s="53"/>
      <c r="X26" s="58">
        <f t="shared" si="8"/>
        <v>576800</v>
      </c>
      <c r="Y26" s="59">
        <f t="shared" si="9"/>
        <v>60564</v>
      </c>
      <c r="Z26" s="59">
        <f t="shared" si="36"/>
        <v>46144</v>
      </c>
      <c r="AA26" s="59">
        <f t="shared" si="10"/>
        <v>8652</v>
      </c>
      <c r="AB26" s="59">
        <f t="shared" si="37"/>
        <v>5768</v>
      </c>
      <c r="AC26" s="59">
        <f t="shared" si="11"/>
        <v>124012</v>
      </c>
      <c r="AD26" s="59">
        <f t="shared" si="12"/>
        <v>98056</v>
      </c>
      <c r="AE26" s="59">
        <f t="shared" si="13"/>
        <v>17304</v>
      </c>
      <c r="AF26" s="59">
        <f t="shared" si="38"/>
        <v>5768</v>
      </c>
      <c r="AG26" s="59">
        <f t="shared" si="14"/>
        <v>2884</v>
      </c>
      <c r="AH26" s="59">
        <f t="shared" si="15"/>
        <v>11536</v>
      </c>
      <c r="AI26" s="48"/>
      <c r="AK26" s="42"/>
    </row>
    <row r="27" spans="1:38" s="41" customFormat="1" ht="27.95" customHeight="1" x14ac:dyDescent="0.2">
      <c r="A27" s="48">
        <v>20</v>
      </c>
      <c r="B27" s="147" t="s">
        <v>95</v>
      </c>
      <c r="C27" s="5" t="s">
        <v>8</v>
      </c>
      <c r="D27" s="149">
        <v>2.06</v>
      </c>
      <c r="E27" s="51">
        <f t="shared" si="30"/>
        <v>576800</v>
      </c>
      <c r="F27" s="51">
        <f t="shared" si="31"/>
        <v>60564</v>
      </c>
      <c r="G27" s="51">
        <f t="shared" si="3"/>
        <v>516236</v>
      </c>
      <c r="H27" s="145"/>
      <c r="I27" s="53"/>
      <c r="J27" s="53"/>
      <c r="K27" s="50"/>
      <c r="L27" s="51"/>
      <c r="M27" s="51"/>
      <c r="N27" s="51"/>
      <c r="O27" s="54"/>
      <c r="P27" s="55"/>
      <c r="Q27" s="51">
        <f t="shared" si="33"/>
        <v>0</v>
      </c>
      <c r="R27" s="51">
        <f t="shared" si="34"/>
        <v>0</v>
      </c>
      <c r="S27" s="51">
        <f t="shared" si="6"/>
        <v>0</v>
      </c>
      <c r="T27" s="56">
        <f t="shared" si="35"/>
        <v>0.72099999999999997</v>
      </c>
      <c r="U27" s="57">
        <f t="shared" si="40"/>
        <v>201880</v>
      </c>
      <c r="V27" s="57">
        <f t="shared" si="7"/>
        <v>718116</v>
      </c>
      <c r="W27" s="53"/>
      <c r="X27" s="58">
        <f t="shared" si="8"/>
        <v>576800</v>
      </c>
      <c r="Y27" s="59">
        <f t="shared" si="9"/>
        <v>60564</v>
      </c>
      <c r="Z27" s="59">
        <f t="shared" si="36"/>
        <v>46144</v>
      </c>
      <c r="AA27" s="59">
        <f t="shared" si="10"/>
        <v>8652</v>
      </c>
      <c r="AB27" s="59">
        <f t="shared" si="37"/>
        <v>5768</v>
      </c>
      <c r="AC27" s="59">
        <f t="shared" si="11"/>
        <v>124012</v>
      </c>
      <c r="AD27" s="59">
        <f t="shared" si="12"/>
        <v>98056</v>
      </c>
      <c r="AE27" s="59">
        <f t="shared" si="13"/>
        <v>17304</v>
      </c>
      <c r="AF27" s="59">
        <f t="shared" si="38"/>
        <v>5768</v>
      </c>
      <c r="AG27" s="59">
        <f t="shared" si="14"/>
        <v>2884</v>
      </c>
      <c r="AH27" s="59">
        <f t="shared" si="15"/>
        <v>11536</v>
      </c>
      <c r="AI27" s="48"/>
      <c r="AK27" s="42"/>
    </row>
    <row r="28" spans="1:38" s="41" customFormat="1" ht="27.95" customHeight="1" x14ac:dyDescent="0.2">
      <c r="A28" s="48">
        <v>21</v>
      </c>
      <c r="B28" s="147" t="s">
        <v>96</v>
      </c>
      <c r="C28" s="5" t="s">
        <v>8</v>
      </c>
      <c r="D28" s="149">
        <v>2.06</v>
      </c>
      <c r="E28" s="51">
        <f t="shared" si="30"/>
        <v>576800</v>
      </c>
      <c r="F28" s="51">
        <f t="shared" si="31"/>
        <v>60564</v>
      </c>
      <c r="G28" s="51">
        <f t="shared" si="3"/>
        <v>516236</v>
      </c>
      <c r="H28" s="145">
        <v>0.15</v>
      </c>
      <c r="I28" s="53">
        <f t="shared" si="41"/>
        <v>42000</v>
      </c>
      <c r="J28" s="53"/>
      <c r="K28" s="50"/>
      <c r="L28" s="51"/>
      <c r="M28" s="51"/>
      <c r="N28" s="51"/>
      <c r="O28" s="54"/>
      <c r="P28" s="55"/>
      <c r="Q28" s="51">
        <f t="shared" si="33"/>
        <v>0</v>
      </c>
      <c r="R28" s="51">
        <f t="shared" si="34"/>
        <v>0</v>
      </c>
      <c r="S28" s="51">
        <f t="shared" si="6"/>
        <v>0</v>
      </c>
      <c r="T28" s="56">
        <f t="shared" si="35"/>
        <v>0.72099999999999997</v>
      </c>
      <c r="U28" s="57">
        <f t="shared" si="40"/>
        <v>201880</v>
      </c>
      <c r="V28" s="57">
        <f t="shared" si="7"/>
        <v>760116</v>
      </c>
      <c r="W28" s="53"/>
      <c r="X28" s="58">
        <f t="shared" si="8"/>
        <v>576800</v>
      </c>
      <c r="Y28" s="59">
        <f t="shared" si="9"/>
        <v>60564</v>
      </c>
      <c r="Z28" s="59">
        <f t="shared" si="36"/>
        <v>46144</v>
      </c>
      <c r="AA28" s="59">
        <f t="shared" si="10"/>
        <v>8652</v>
      </c>
      <c r="AB28" s="59">
        <f t="shared" si="37"/>
        <v>5768</v>
      </c>
      <c r="AC28" s="59">
        <f t="shared" si="11"/>
        <v>124012</v>
      </c>
      <c r="AD28" s="59">
        <f t="shared" si="12"/>
        <v>98056</v>
      </c>
      <c r="AE28" s="59">
        <f t="shared" si="13"/>
        <v>17304</v>
      </c>
      <c r="AF28" s="59">
        <f t="shared" si="38"/>
        <v>5768</v>
      </c>
      <c r="AG28" s="59">
        <f t="shared" si="14"/>
        <v>2884</v>
      </c>
      <c r="AH28" s="59">
        <f t="shared" si="15"/>
        <v>11536</v>
      </c>
      <c r="AI28" s="48"/>
    </row>
    <row r="29" spans="1:38" s="41" customFormat="1" ht="27.95" customHeight="1" x14ac:dyDescent="0.2">
      <c r="A29" s="48">
        <v>22</v>
      </c>
      <c r="B29" s="147" t="s">
        <v>97</v>
      </c>
      <c r="C29" s="5" t="s">
        <v>8</v>
      </c>
      <c r="D29" s="149">
        <v>2.06</v>
      </c>
      <c r="E29" s="51">
        <f t="shared" si="30"/>
        <v>576800</v>
      </c>
      <c r="F29" s="51">
        <f t="shared" si="31"/>
        <v>60564</v>
      </c>
      <c r="G29" s="51">
        <f t="shared" si="3"/>
        <v>516236</v>
      </c>
      <c r="H29" s="145"/>
      <c r="I29" s="53"/>
      <c r="J29" s="53"/>
      <c r="K29" s="50"/>
      <c r="L29" s="51"/>
      <c r="M29" s="51"/>
      <c r="N29" s="51"/>
      <c r="O29" s="54"/>
      <c r="P29" s="55"/>
      <c r="Q29" s="51">
        <f t="shared" si="33"/>
        <v>0</v>
      </c>
      <c r="R29" s="51">
        <f t="shared" si="34"/>
        <v>0</v>
      </c>
      <c r="S29" s="51">
        <f t="shared" si="6"/>
        <v>0</v>
      </c>
      <c r="T29" s="56">
        <f t="shared" si="35"/>
        <v>0.72099999999999997</v>
      </c>
      <c r="U29" s="57">
        <f t="shared" si="40"/>
        <v>201880</v>
      </c>
      <c r="V29" s="57">
        <f t="shared" si="7"/>
        <v>718116</v>
      </c>
      <c r="W29" s="53"/>
      <c r="X29" s="58">
        <f t="shared" si="8"/>
        <v>576800</v>
      </c>
      <c r="Y29" s="59">
        <f t="shared" si="9"/>
        <v>60564</v>
      </c>
      <c r="Z29" s="59">
        <f t="shared" si="36"/>
        <v>46144</v>
      </c>
      <c r="AA29" s="59">
        <f t="shared" si="10"/>
        <v>8652</v>
      </c>
      <c r="AB29" s="59">
        <f t="shared" si="37"/>
        <v>5768</v>
      </c>
      <c r="AC29" s="59">
        <f t="shared" si="11"/>
        <v>124012</v>
      </c>
      <c r="AD29" s="59">
        <f t="shared" si="12"/>
        <v>98056</v>
      </c>
      <c r="AE29" s="59">
        <f t="shared" si="13"/>
        <v>17304</v>
      </c>
      <c r="AF29" s="59">
        <f t="shared" si="38"/>
        <v>5768</v>
      </c>
      <c r="AG29" s="59">
        <f t="shared" si="14"/>
        <v>2884</v>
      </c>
      <c r="AH29" s="59">
        <f t="shared" si="15"/>
        <v>11536</v>
      </c>
      <c r="AI29" s="48"/>
    </row>
    <row r="30" spans="1:38" s="41" customFormat="1" ht="27.95" customHeight="1" x14ac:dyDescent="0.2">
      <c r="A30" s="48">
        <v>23</v>
      </c>
      <c r="B30" s="147" t="s">
        <v>98</v>
      </c>
      <c r="C30" s="5" t="s">
        <v>8</v>
      </c>
      <c r="D30" s="149">
        <v>2.06</v>
      </c>
      <c r="E30" s="51">
        <f t="shared" si="30"/>
        <v>576800</v>
      </c>
      <c r="F30" s="51">
        <f t="shared" si="31"/>
        <v>60564</v>
      </c>
      <c r="G30" s="51">
        <f t="shared" si="3"/>
        <v>516236</v>
      </c>
      <c r="H30" s="145"/>
      <c r="I30" s="53"/>
      <c r="J30" s="53"/>
      <c r="K30" s="50"/>
      <c r="L30" s="51"/>
      <c r="M30" s="51"/>
      <c r="N30" s="51"/>
      <c r="O30" s="54"/>
      <c r="P30" s="55"/>
      <c r="Q30" s="51">
        <f t="shared" si="33"/>
        <v>0</v>
      </c>
      <c r="R30" s="51">
        <f t="shared" si="34"/>
        <v>0</v>
      </c>
      <c r="S30" s="51">
        <f t="shared" si="6"/>
        <v>0</v>
      </c>
      <c r="T30" s="56">
        <f t="shared" si="35"/>
        <v>0.72099999999999997</v>
      </c>
      <c r="U30" s="57">
        <f t="shared" si="40"/>
        <v>201880</v>
      </c>
      <c r="V30" s="57">
        <f t="shared" si="7"/>
        <v>718116</v>
      </c>
      <c r="W30" s="53"/>
      <c r="X30" s="58">
        <f t="shared" si="8"/>
        <v>576800</v>
      </c>
      <c r="Y30" s="59">
        <f t="shared" si="9"/>
        <v>60564</v>
      </c>
      <c r="Z30" s="59">
        <f t="shared" si="36"/>
        <v>46144</v>
      </c>
      <c r="AA30" s="59">
        <f t="shared" si="10"/>
        <v>8652</v>
      </c>
      <c r="AB30" s="59">
        <f t="shared" si="37"/>
        <v>5768</v>
      </c>
      <c r="AC30" s="59">
        <f t="shared" si="11"/>
        <v>124012</v>
      </c>
      <c r="AD30" s="59">
        <f t="shared" si="12"/>
        <v>98056</v>
      </c>
      <c r="AE30" s="59">
        <f t="shared" si="13"/>
        <v>17304</v>
      </c>
      <c r="AF30" s="59">
        <f t="shared" si="38"/>
        <v>5768</v>
      </c>
      <c r="AG30" s="59">
        <f t="shared" si="14"/>
        <v>2884</v>
      </c>
      <c r="AH30" s="59">
        <f t="shared" si="15"/>
        <v>11536</v>
      </c>
      <c r="AI30" s="48"/>
    </row>
    <row r="31" spans="1:38" s="41" customFormat="1" ht="27.95" customHeight="1" x14ac:dyDescent="0.2">
      <c r="A31" s="48">
        <v>24</v>
      </c>
      <c r="B31" s="147" t="s">
        <v>99</v>
      </c>
      <c r="C31" s="5" t="s">
        <v>8</v>
      </c>
      <c r="D31" s="149">
        <v>2.06</v>
      </c>
      <c r="E31" s="51">
        <f t="shared" si="30"/>
        <v>576800</v>
      </c>
      <c r="F31" s="51">
        <f t="shared" si="31"/>
        <v>60564</v>
      </c>
      <c r="G31" s="51">
        <f t="shared" si="3"/>
        <v>516236</v>
      </c>
      <c r="H31" s="145"/>
      <c r="I31" s="53"/>
      <c r="J31" s="53"/>
      <c r="K31" s="50"/>
      <c r="L31" s="51"/>
      <c r="M31" s="51"/>
      <c r="N31" s="51"/>
      <c r="O31" s="54"/>
      <c r="P31" s="55"/>
      <c r="Q31" s="51">
        <f t="shared" si="33"/>
        <v>0</v>
      </c>
      <c r="R31" s="51">
        <f t="shared" si="34"/>
        <v>0</v>
      </c>
      <c r="S31" s="51">
        <f t="shared" si="6"/>
        <v>0</v>
      </c>
      <c r="T31" s="56">
        <f t="shared" si="35"/>
        <v>0.72099999999999997</v>
      </c>
      <c r="U31" s="57">
        <f t="shared" si="40"/>
        <v>201880</v>
      </c>
      <c r="V31" s="57">
        <f t="shared" si="7"/>
        <v>718116</v>
      </c>
      <c r="W31" s="53"/>
      <c r="X31" s="58">
        <f t="shared" si="8"/>
        <v>576800</v>
      </c>
      <c r="Y31" s="59">
        <f t="shared" si="9"/>
        <v>60564</v>
      </c>
      <c r="Z31" s="59">
        <f t="shared" si="36"/>
        <v>46144</v>
      </c>
      <c r="AA31" s="59">
        <f t="shared" si="10"/>
        <v>8652</v>
      </c>
      <c r="AB31" s="59">
        <f t="shared" si="37"/>
        <v>5768</v>
      </c>
      <c r="AC31" s="59">
        <f t="shared" si="11"/>
        <v>124012</v>
      </c>
      <c r="AD31" s="59">
        <f t="shared" si="12"/>
        <v>98056</v>
      </c>
      <c r="AE31" s="59">
        <f t="shared" si="13"/>
        <v>17304</v>
      </c>
      <c r="AF31" s="59">
        <f t="shared" si="38"/>
        <v>5768</v>
      </c>
      <c r="AG31" s="59">
        <f t="shared" si="14"/>
        <v>2884</v>
      </c>
      <c r="AH31" s="59">
        <f t="shared" si="15"/>
        <v>11536</v>
      </c>
      <c r="AI31" s="48"/>
    </row>
    <row r="32" spans="1:38" s="41" customFormat="1" ht="27.95" customHeight="1" x14ac:dyDescent="0.2">
      <c r="A32" s="48">
        <v>25</v>
      </c>
      <c r="B32" s="147" t="s">
        <v>100</v>
      </c>
      <c r="C32" s="5" t="s">
        <v>8</v>
      </c>
      <c r="D32" s="149"/>
      <c r="E32" s="51">
        <f t="shared" si="30"/>
        <v>0</v>
      </c>
      <c r="F32" s="51">
        <f t="shared" si="31"/>
        <v>0</v>
      </c>
      <c r="G32" s="51">
        <f t="shared" si="3"/>
        <v>0</v>
      </c>
      <c r="H32" s="145"/>
      <c r="I32" s="53"/>
      <c r="J32" s="53"/>
      <c r="K32" s="50"/>
      <c r="L32" s="51"/>
      <c r="M32" s="51"/>
      <c r="N32" s="51"/>
      <c r="O32" s="54"/>
      <c r="P32" s="55"/>
      <c r="Q32" s="51">
        <f>P32*$AK$6</f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>T32*$AK$6</f>
        <v>201880</v>
      </c>
      <c r="V32" s="57">
        <f t="shared" ref="V32:V38" si="42">U32+S32+N32+I32+G32</f>
        <v>201880</v>
      </c>
      <c r="W32" s="53"/>
      <c r="X32" s="58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48"/>
    </row>
    <row r="33" spans="1:37" s="41" customFormat="1" ht="27.95" customHeight="1" x14ac:dyDescent="0.2">
      <c r="A33" s="48">
        <v>26</v>
      </c>
      <c r="B33" s="4" t="s">
        <v>111</v>
      </c>
      <c r="C33" s="5" t="s">
        <v>8</v>
      </c>
      <c r="D33" s="149">
        <v>2.1</v>
      </c>
      <c r="E33" s="51">
        <f t="shared" si="30"/>
        <v>588000</v>
      </c>
      <c r="F33" s="51">
        <f t="shared" si="31"/>
        <v>61740</v>
      </c>
      <c r="G33" s="51">
        <f t="shared" si="3"/>
        <v>526260</v>
      </c>
      <c r="H33" s="145"/>
      <c r="I33" s="53"/>
      <c r="J33" s="53"/>
      <c r="K33" s="50"/>
      <c r="L33" s="51"/>
      <c r="M33" s="51"/>
      <c r="N33" s="51"/>
      <c r="O33" s="54"/>
      <c r="P33" s="55"/>
      <c r="Q33" s="51"/>
      <c r="R33" s="51"/>
      <c r="S33" s="51"/>
      <c r="T33" s="56">
        <f t="shared" si="35"/>
        <v>0.73499999999999999</v>
      </c>
      <c r="U33" s="57">
        <f t="shared" ref="U33:U38" si="43">T33*$AK$6</f>
        <v>205800</v>
      </c>
      <c r="V33" s="57">
        <f t="shared" si="42"/>
        <v>732060</v>
      </c>
      <c r="W33" s="53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48"/>
    </row>
    <row r="34" spans="1:37" s="41" customFormat="1" ht="27.95" customHeight="1" x14ac:dyDescent="0.2">
      <c r="A34" s="48">
        <v>27</v>
      </c>
      <c r="B34" s="4" t="s">
        <v>112</v>
      </c>
      <c r="C34" s="5" t="s">
        <v>8</v>
      </c>
      <c r="D34" s="149">
        <v>2.1</v>
      </c>
      <c r="E34" s="51">
        <f t="shared" si="30"/>
        <v>588000</v>
      </c>
      <c r="F34" s="51">
        <f t="shared" si="31"/>
        <v>61740</v>
      </c>
      <c r="G34" s="51">
        <f t="shared" si="3"/>
        <v>526260</v>
      </c>
      <c r="H34" s="145"/>
      <c r="I34" s="53"/>
      <c r="J34" s="53"/>
      <c r="K34" s="50"/>
      <c r="L34" s="51"/>
      <c r="M34" s="51"/>
      <c r="N34" s="51"/>
      <c r="O34" s="54"/>
      <c r="P34" s="55"/>
      <c r="Q34" s="51"/>
      <c r="R34" s="51"/>
      <c r="S34" s="51"/>
      <c r="T34" s="56">
        <f t="shared" si="35"/>
        <v>0.73499999999999999</v>
      </c>
      <c r="U34" s="57">
        <f t="shared" si="43"/>
        <v>205800</v>
      </c>
      <c r="V34" s="57">
        <f t="shared" si="42"/>
        <v>732060</v>
      </c>
      <c r="W34" s="53"/>
      <c r="X34" s="5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48"/>
    </row>
    <row r="35" spans="1:37" s="41" customFormat="1" ht="27.95" customHeight="1" x14ac:dyDescent="0.2">
      <c r="A35" s="48">
        <v>28</v>
      </c>
      <c r="B35" s="147" t="s">
        <v>114</v>
      </c>
      <c r="C35" s="5" t="s">
        <v>8</v>
      </c>
      <c r="D35" s="149">
        <v>2.1</v>
      </c>
      <c r="E35" s="51">
        <f t="shared" si="30"/>
        <v>588000</v>
      </c>
      <c r="F35" s="51">
        <f t="shared" si="31"/>
        <v>61740</v>
      </c>
      <c r="G35" s="51">
        <f t="shared" si="3"/>
        <v>526260</v>
      </c>
      <c r="H35" s="145"/>
      <c r="I35" s="53"/>
      <c r="J35" s="53"/>
      <c r="K35" s="50"/>
      <c r="L35" s="51"/>
      <c r="M35" s="51"/>
      <c r="N35" s="51"/>
      <c r="O35" s="54"/>
      <c r="P35" s="55"/>
      <c r="Q35" s="51"/>
      <c r="R35" s="51"/>
      <c r="S35" s="51"/>
      <c r="T35" s="56">
        <f t="shared" si="35"/>
        <v>0.73499999999999999</v>
      </c>
      <c r="U35" s="57">
        <f t="shared" si="43"/>
        <v>205800</v>
      </c>
      <c r="V35" s="57">
        <f t="shared" si="42"/>
        <v>732060</v>
      </c>
      <c r="W35" s="53"/>
      <c r="X35" s="58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48"/>
    </row>
    <row r="36" spans="1:37" s="41" customFormat="1" ht="27.95" customHeight="1" x14ac:dyDescent="0.2">
      <c r="A36" s="48">
        <v>29</v>
      </c>
      <c r="B36" s="147" t="s">
        <v>115</v>
      </c>
      <c r="C36" s="5" t="s">
        <v>8</v>
      </c>
      <c r="D36" s="149">
        <v>2.1</v>
      </c>
      <c r="E36" s="51">
        <f t="shared" si="30"/>
        <v>588000</v>
      </c>
      <c r="F36" s="51">
        <f t="shared" si="31"/>
        <v>61740</v>
      </c>
      <c r="G36" s="51">
        <f t="shared" si="3"/>
        <v>526260</v>
      </c>
      <c r="H36" s="145"/>
      <c r="I36" s="53"/>
      <c r="J36" s="53"/>
      <c r="K36" s="50"/>
      <c r="L36" s="51"/>
      <c r="M36" s="51"/>
      <c r="N36" s="51"/>
      <c r="O36" s="54"/>
      <c r="P36" s="55"/>
      <c r="Q36" s="51"/>
      <c r="R36" s="51"/>
      <c r="S36" s="51"/>
      <c r="T36" s="56">
        <f t="shared" si="35"/>
        <v>0.73499999999999999</v>
      </c>
      <c r="U36" s="57">
        <f t="shared" si="43"/>
        <v>205800</v>
      </c>
      <c r="V36" s="57">
        <f t="shared" si="42"/>
        <v>732060</v>
      </c>
      <c r="W36" s="53"/>
      <c r="X36" s="58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48"/>
    </row>
    <row r="37" spans="1:37" s="41" customFormat="1" ht="27.95" customHeight="1" x14ac:dyDescent="0.2">
      <c r="A37" s="48">
        <v>30</v>
      </c>
      <c r="B37" s="147" t="s">
        <v>118</v>
      </c>
      <c r="C37" s="5" t="s">
        <v>8</v>
      </c>
      <c r="D37" s="149">
        <v>2.1</v>
      </c>
      <c r="E37" s="51">
        <f t="shared" si="30"/>
        <v>588000</v>
      </c>
      <c r="F37" s="51">
        <f t="shared" si="31"/>
        <v>61740</v>
      </c>
      <c r="G37" s="51">
        <f t="shared" si="3"/>
        <v>526260</v>
      </c>
      <c r="H37" s="145"/>
      <c r="I37" s="53"/>
      <c r="J37" s="53"/>
      <c r="K37" s="50"/>
      <c r="L37" s="51"/>
      <c r="M37" s="51"/>
      <c r="N37" s="51"/>
      <c r="O37" s="54"/>
      <c r="P37" s="55"/>
      <c r="Q37" s="51"/>
      <c r="R37" s="51"/>
      <c r="S37" s="51"/>
      <c r="T37" s="56">
        <f t="shared" si="35"/>
        <v>0.73499999999999999</v>
      </c>
      <c r="U37" s="57">
        <f t="shared" si="43"/>
        <v>205800</v>
      </c>
      <c r="V37" s="57">
        <f t="shared" si="42"/>
        <v>732060</v>
      </c>
      <c r="W37" s="53"/>
      <c r="X37" s="58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48"/>
    </row>
    <row r="38" spans="1:37" s="41" customFormat="1" ht="27.95" customHeight="1" x14ac:dyDescent="0.2">
      <c r="A38" s="48">
        <v>31</v>
      </c>
      <c r="B38" s="147" t="s">
        <v>132</v>
      </c>
      <c r="C38" s="5" t="s">
        <v>8</v>
      </c>
      <c r="D38" s="149">
        <v>2.1</v>
      </c>
      <c r="E38" s="51">
        <f t="shared" si="30"/>
        <v>588000</v>
      </c>
      <c r="F38" s="51">
        <f t="shared" si="31"/>
        <v>61740</v>
      </c>
      <c r="G38" s="51">
        <f t="shared" si="3"/>
        <v>526260</v>
      </c>
      <c r="H38" s="145"/>
      <c r="I38" s="53"/>
      <c r="J38" s="53"/>
      <c r="K38" s="50"/>
      <c r="L38" s="51"/>
      <c r="M38" s="51"/>
      <c r="N38" s="51"/>
      <c r="O38" s="54"/>
      <c r="P38" s="55"/>
      <c r="Q38" s="51"/>
      <c r="R38" s="51"/>
      <c r="S38" s="51"/>
      <c r="T38" s="56">
        <f t="shared" si="35"/>
        <v>0.73499999999999999</v>
      </c>
      <c r="U38" s="57">
        <f t="shared" si="43"/>
        <v>205800</v>
      </c>
      <c r="V38" s="57">
        <f t="shared" si="42"/>
        <v>732060</v>
      </c>
      <c r="W38" s="53"/>
      <c r="X38" s="58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48"/>
    </row>
    <row r="39" spans="1:37" s="142" customFormat="1" ht="27.95" customHeight="1" x14ac:dyDescent="0.25">
      <c r="A39" s="137"/>
      <c r="B39" s="137" t="s">
        <v>72</v>
      </c>
      <c r="C39" s="137"/>
      <c r="D39" s="139">
        <f t="shared" ref="D39:N39" si="44">SUM(D8:D38)</f>
        <v>79.20999999999998</v>
      </c>
      <c r="E39" s="140">
        <f t="shared" si="44"/>
        <v>22178800</v>
      </c>
      <c r="F39" s="140">
        <f t="shared" si="44"/>
        <v>2319422</v>
      </c>
      <c r="G39" s="140">
        <f t="shared" si="44"/>
        <v>19859378</v>
      </c>
      <c r="H39" s="139">
        <f t="shared" si="44"/>
        <v>0.65</v>
      </c>
      <c r="I39" s="140">
        <f t="shared" si="44"/>
        <v>182000</v>
      </c>
      <c r="J39" s="140">
        <f t="shared" si="44"/>
        <v>0</v>
      </c>
      <c r="K39" s="139">
        <f t="shared" si="44"/>
        <v>1.2</v>
      </c>
      <c r="L39" s="140">
        <f t="shared" si="44"/>
        <v>336000</v>
      </c>
      <c r="M39" s="140">
        <f t="shared" si="44"/>
        <v>33880</v>
      </c>
      <c r="N39" s="140">
        <f t="shared" si="44"/>
        <v>302120</v>
      </c>
      <c r="O39" s="139"/>
      <c r="P39" s="139">
        <f t="shared" ref="P39:V39" si="45">SUM(P8:P38)</f>
        <v>5.7735999999999992</v>
      </c>
      <c r="Q39" s="140">
        <f t="shared" si="45"/>
        <v>1616608</v>
      </c>
      <c r="R39" s="140">
        <f t="shared" si="45"/>
        <v>168621.03999999998</v>
      </c>
      <c r="S39" s="140">
        <f t="shared" si="45"/>
        <v>1447986.96</v>
      </c>
      <c r="T39" s="141">
        <f t="shared" si="45"/>
        <v>28.864499999999996</v>
      </c>
      <c r="U39" s="140">
        <f t="shared" si="45"/>
        <v>8082060</v>
      </c>
      <c r="V39" s="140">
        <f t="shared" si="45"/>
        <v>29873544.960000001</v>
      </c>
      <c r="W39" s="139">
        <f t="shared" ref="W39:AH39" si="46">W7</f>
        <v>0</v>
      </c>
      <c r="X39" s="139">
        <f t="shared" si="46"/>
        <v>20603408</v>
      </c>
      <c r="Y39" s="139">
        <f t="shared" si="46"/>
        <v>2163357.84</v>
      </c>
      <c r="Z39" s="139">
        <f t="shared" si="46"/>
        <v>2998303.8400000012</v>
      </c>
      <c r="AA39" s="139">
        <f t="shared" si="46"/>
        <v>284205.84550000005</v>
      </c>
      <c r="AB39" s="139">
        <f t="shared" si="46"/>
        <v>672610.26599999983</v>
      </c>
      <c r="AC39" s="139">
        <f t="shared" si="46"/>
        <v>6315359.1199999992</v>
      </c>
      <c r="AD39" s="139">
        <f t="shared" si="46"/>
        <v>3249966.5100000002</v>
      </c>
      <c r="AE39" s="139">
        <f t="shared" si="46"/>
        <v>2569979.439999999</v>
      </c>
      <c r="AF39" s="139">
        <f t="shared" si="46"/>
        <v>373691.40550000011</v>
      </c>
      <c r="AG39" s="139">
        <f t="shared" si="46"/>
        <v>2148134.2400000002</v>
      </c>
      <c r="AH39" s="139">
        <f t="shared" si="46"/>
        <v>412068.15999999992</v>
      </c>
      <c r="AI39" s="137"/>
      <c r="AK39" s="143"/>
    </row>
    <row r="40" spans="1:37" s="22" customFormat="1" ht="18.75" x14ac:dyDescent="0.3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32"/>
      <c r="L40" s="9"/>
      <c r="M40" s="9"/>
      <c r="N40" s="9"/>
      <c r="O40" s="9"/>
      <c r="P40" s="37"/>
      <c r="Q40" s="11"/>
      <c r="R40" s="11"/>
      <c r="S40" s="11"/>
      <c r="T40" s="37"/>
      <c r="U40" s="9"/>
      <c r="V40" s="21"/>
      <c r="W40" s="9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8"/>
    </row>
    <row r="41" spans="1:37" s="22" customFormat="1" ht="18.75" customHeight="1" x14ac:dyDescent="0.3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75"/>
      <c r="L41" s="76"/>
      <c r="M41" s="77"/>
      <c r="N41" s="77"/>
      <c r="O41" s="77"/>
      <c r="P41" s="78"/>
      <c r="Q41" s="79"/>
      <c r="R41" s="189" t="s">
        <v>63</v>
      </c>
      <c r="S41" s="189"/>
      <c r="T41" s="189"/>
      <c r="U41" s="189"/>
      <c r="V41" s="189"/>
      <c r="W41" s="189"/>
      <c r="X41" s="189"/>
      <c r="Y41" s="189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"/>
    </row>
    <row r="42" spans="1:37" ht="18.75" x14ac:dyDescent="0.3">
      <c r="A42" s="97"/>
      <c r="B42" s="97"/>
      <c r="C42" s="97"/>
      <c r="D42" s="190" t="s">
        <v>25</v>
      </c>
      <c r="E42" s="190"/>
      <c r="F42" s="190"/>
      <c r="G42" s="97"/>
      <c r="H42" s="97"/>
      <c r="I42" s="97"/>
      <c r="J42" s="97"/>
      <c r="N42" s="76"/>
      <c r="O42" s="76"/>
      <c r="P42" s="78"/>
      <c r="Q42" s="79"/>
      <c r="R42" s="79"/>
      <c r="S42" s="191" t="s">
        <v>24</v>
      </c>
      <c r="T42" s="191"/>
      <c r="U42" s="191"/>
      <c r="V42" s="191"/>
      <c r="W42" s="191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K42" s="8"/>
    </row>
    <row r="43" spans="1:37" ht="18.75" x14ac:dyDescent="0.3">
      <c r="A43" s="97"/>
      <c r="B43" s="97"/>
      <c r="C43" s="97"/>
      <c r="D43" s="75"/>
      <c r="E43" s="76"/>
      <c r="F43" s="76"/>
      <c r="G43" s="97"/>
      <c r="H43" s="97"/>
      <c r="I43" s="97"/>
      <c r="J43" s="97"/>
      <c r="N43" s="76"/>
      <c r="O43" s="76"/>
      <c r="P43" s="78"/>
      <c r="Q43" s="79"/>
      <c r="R43" s="79"/>
      <c r="S43" s="79"/>
      <c r="T43" s="78"/>
      <c r="U43" s="76"/>
      <c r="V43" s="76"/>
      <c r="W43" s="80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K43" s="8"/>
    </row>
    <row r="44" spans="1:37" ht="18.75" x14ac:dyDescent="0.25">
      <c r="A44" s="73"/>
      <c r="B44" s="74"/>
      <c r="C44" s="74"/>
      <c r="D44" s="75"/>
      <c r="E44" s="76"/>
      <c r="F44" s="76"/>
      <c r="G44" s="74"/>
      <c r="H44" s="74"/>
      <c r="I44" s="74"/>
      <c r="J44" s="74"/>
      <c r="N44" s="76"/>
      <c r="O44" s="76"/>
      <c r="P44" s="78"/>
      <c r="Q44" s="79"/>
      <c r="R44" s="79"/>
      <c r="S44" s="79"/>
      <c r="T44" s="78"/>
      <c r="U44" s="76"/>
      <c r="V44" s="76"/>
      <c r="W44" s="80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K44" s="8"/>
    </row>
    <row r="45" spans="1:37" ht="18.75" x14ac:dyDescent="0.25">
      <c r="A45" s="73"/>
      <c r="B45" s="74"/>
      <c r="C45" s="74"/>
      <c r="D45" s="75"/>
      <c r="E45" s="76"/>
      <c r="F45" s="76"/>
      <c r="G45" s="74"/>
      <c r="H45" s="74"/>
      <c r="I45" s="74"/>
      <c r="J45" s="74"/>
      <c r="N45" s="76"/>
      <c r="O45" s="76"/>
      <c r="P45" s="78"/>
      <c r="Q45" s="79"/>
      <c r="R45" s="79"/>
      <c r="S45" s="79"/>
      <c r="T45" s="78"/>
      <c r="U45" s="76"/>
      <c r="V45" s="76"/>
      <c r="W45" s="80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K45" s="8"/>
    </row>
    <row r="46" spans="1:37" x14ac:dyDescent="0.25">
      <c r="A46" s="9"/>
      <c r="B46" s="98"/>
      <c r="C46" s="98"/>
      <c r="E46" s="8"/>
      <c r="F46" s="8"/>
      <c r="G46" s="98"/>
      <c r="H46" s="98"/>
      <c r="I46" s="95"/>
      <c r="J46" s="9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K46" s="8"/>
    </row>
    <row r="47" spans="1:37" x14ac:dyDescent="0.25">
      <c r="A47" s="9"/>
      <c r="B47" s="9"/>
      <c r="C47" s="9"/>
      <c r="D47" s="32"/>
      <c r="E47" s="9"/>
      <c r="F47" s="9"/>
      <c r="G47" s="12"/>
      <c r="H47" s="32"/>
      <c r="I47" s="9"/>
      <c r="J47" s="9"/>
      <c r="N47" s="9"/>
      <c r="O47" s="9"/>
      <c r="P47" s="37"/>
      <c r="Q47" s="11"/>
      <c r="R47" s="11"/>
      <c r="S47" s="11"/>
      <c r="T47" s="37"/>
      <c r="U47" s="9"/>
      <c r="V47" s="21"/>
      <c r="W47" s="9"/>
      <c r="X47" s="1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K47" s="8"/>
    </row>
    <row r="48" spans="1:37" x14ac:dyDescent="0.25">
      <c r="A48" s="9"/>
      <c r="B48" s="9"/>
      <c r="C48" s="9"/>
      <c r="D48" s="32"/>
      <c r="E48" s="9"/>
      <c r="F48" s="9"/>
      <c r="G48" s="12"/>
      <c r="H48" s="32"/>
      <c r="I48" s="9"/>
      <c r="J48" s="9"/>
      <c r="N48" s="9"/>
      <c r="O48" s="9"/>
      <c r="P48" s="37"/>
      <c r="Q48" s="11"/>
      <c r="R48" s="11"/>
      <c r="S48" s="11"/>
      <c r="T48" s="37"/>
      <c r="U48" s="9"/>
      <c r="V48" s="21"/>
      <c r="W48" s="9"/>
      <c r="X48" s="1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K48" s="8"/>
    </row>
    <row r="49" spans="1:37" ht="18.75" x14ac:dyDescent="0.25">
      <c r="A49" s="9"/>
      <c r="B49" s="9"/>
      <c r="C49" s="9"/>
      <c r="D49" s="190" t="s">
        <v>101</v>
      </c>
      <c r="E49" s="190"/>
      <c r="F49" s="190"/>
      <c r="G49" s="12"/>
      <c r="H49" s="32"/>
      <c r="I49" s="9"/>
      <c r="J49" s="9"/>
      <c r="N49" s="76"/>
      <c r="O49" s="76"/>
      <c r="P49" s="78"/>
      <c r="Q49" s="79"/>
      <c r="R49" s="79"/>
      <c r="S49" s="191" t="s">
        <v>119</v>
      </c>
      <c r="T49" s="191"/>
      <c r="U49" s="191"/>
      <c r="V49" s="191"/>
      <c r="W49" s="191"/>
      <c r="X49" s="1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K49" s="8"/>
    </row>
    <row r="50" spans="1:37" x14ac:dyDescent="0.25">
      <c r="A50" s="9"/>
      <c r="B50" s="9"/>
      <c r="C50" s="9"/>
      <c r="D50" s="32"/>
      <c r="E50" s="12"/>
      <c r="F50" s="12"/>
      <c r="G50" s="12"/>
      <c r="H50" s="32"/>
      <c r="I50" s="9"/>
      <c r="J50" s="9"/>
      <c r="K50" s="32"/>
      <c r="L50" s="9"/>
      <c r="M50" s="9"/>
      <c r="N50" s="9"/>
      <c r="O50" s="9"/>
      <c r="P50" s="37"/>
      <c r="Q50" s="11"/>
      <c r="R50" s="11"/>
      <c r="S50" s="11"/>
      <c r="T50" s="37"/>
      <c r="U50" s="9"/>
      <c r="V50" s="21"/>
      <c r="W50" s="9"/>
      <c r="X50" s="12"/>
      <c r="Y50" s="9"/>
      <c r="Z50" s="9"/>
      <c r="AA50" s="9"/>
      <c r="AB50" s="9"/>
      <c r="AC50" s="9"/>
      <c r="AD50" s="12"/>
      <c r="AE50" s="12"/>
      <c r="AF50" s="12"/>
      <c r="AG50" s="12"/>
      <c r="AH50" s="9"/>
      <c r="AI50" s="9"/>
      <c r="AK50" s="8"/>
    </row>
    <row r="51" spans="1:37" x14ac:dyDescent="0.25">
      <c r="A51" s="9"/>
      <c r="B51" s="9"/>
      <c r="C51" s="9"/>
      <c r="D51" s="32"/>
      <c r="E51" s="12"/>
      <c r="F51" s="12"/>
      <c r="G51" s="12"/>
      <c r="H51" s="32"/>
      <c r="I51" s="9"/>
      <c r="J51" s="9"/>
      <c r="K51" s="32"/>
      <c r="L51" s="9"/>
      <c r="M51" s="9"/>
      <c r="N51" s="9"/>
      <c r="O51" s="9"/>
      <c r="P51" s="37"/>
      <c r="Q51" s="11"/>
      <c r="R51" s="11"/>
      <c r="S51" s="11"/>
      <c r="T51" s="37"/>
      <c r="U51" s="9"/>
      <c r="V51" s="21"/>
      <c r="W51" s="9"/>
      <c r="X51" s="12"/>
      <c r="Y51" s="9"/>
      <c r="Z51" s="9"/>
      <c r="AA51" s="9"/>
      <c r="AB51" s="9"/>
      <c r="AC51" s="9"/>
      <c r="AD51" s="16"/>
      <c r="AE51" s="16"/>
      <c r="AF51" s="16"/>
      <c r="AG51" s="16"/>
      <c r="AH51" s="9"/>
      <c r="AI51" s="9"/>
      <c r="AK51" s="8"/>
    </row>
    <row r="52" spans="1:37" x14ac:dyDescent="0.25">
      <c r="A52" s="9"/>
      <c r="B52" s="9"/>
      <c r="C52" s="9"/>
      <c r="D52" s="32"/>
      <c r="E52" s="12"/>
      <c r="F52" s="12"/>
      <c r="G52" s="12"/>
      <c r="H52" s="32"/>
      <c r="I52" s="9"/>
      <c r="J52" s="9"/>
      <c r="K52" s="32"/>
      <c r="L52" s="9"/>
      <c r="M52" s="9"/>
      <c r="N52" s="9"/>
      <c r="O52" s="9"/>
      <c r="P52" s="37"/>
      <c r="Q52" s="11"/>
      <c r="R52" s="11"/>
      <c r="S52" s="11"/>
      <c r="T52" s="37"/>
      <c r="U52" s="9"/>
      <c r="V52" s="21"/>
      <c r="W52" s="9"/>
      <c r="X52" s="1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32"/>
      <c r="L55" s="9"/>
      <c r="M55" s="9"/>
      <c r="N55" s="9"/>
      <c r="O55" s="9"/>
      <c r="P55" s="37"/>
      <c r="Q55" s="11"/>
      <c r="R55" s="11"/>
      <c r="S55" s="11"/>
      <c r="T55" s="37"/>
      <c r="U55" s="9"/>
      <c r="V55" s="21"/>
      <c r="W55" s="9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  <row r="241" spans="1:37" x14ac:dyDescent="0.25">
      <c r="A241" s="9"/>
      <c r="B241" s="9"/>
      <c r="C241" s="9"/>
      <c r="D241" s="32"/>
      <c r="E241" s="12"/>
      <c r="F241" s="12"/>
      <c r="G241" s="12"/>
      <c r="H241" s="32"/>
      <c r="I241" s="9"/>
      <c r="J241" s="9"/>
      <c r="K241" s="32"/>
      <c r="L241" s="9"/>
      <c r="M241" s="9"/>
      <c r="N241" s="9"/>
      <c r="O241" s="9"/>
      <c r="P241" s="37"/>
      <c r="Q241" s="11"/>
      <c r="R241" s="11"/>
      <c r="S241" s="11"/>
      <c r="T241" s="37"/>
      <c r="U241" s="9"/>
      <c r="V241" s="21"/>
      <c r="W241" s="9"/>
      <c r="X241" s="1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K241" s="8"/>
    </row>
    <row r="242" spans="1:37" x14ac:dyDescent="0.25">
      <c r="A242" s="9"/>
      <c r="B242" s="9"/>
      <c r="C242" s="9"/>
      <c r="D242" s="32"/>
      <c r="E242" s="12"/>
      <c r="F242" s="12"/>
      <c r="G242" s="12"/>
      <c r="H242" s="32"/>
      <c r="I242" s="9"/>
      <c r="J242" s="9"/>
      <c r="K242" s="32"/>
      <c r="L242" s="9"/>
      <c r="M242" s="9"/>
      <c r="N242" s="9"/>
      <c r="O242" s="9"/>
      <c r="P242" s="37"/>
      <c r="Q242" s="11"/>
      <c r="R242" s="11"/>
      <c r="S242" s="11"/>
      <c r="T242" s="37"/>
      <c r="U242" s="9"/>
      <c r="V242" s="21"/>
      <c r="W242" s="9"/>
      <c r="X242" s="1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K242" s="8"/>
    </row>
    <row r="243" spans="1:37" x14ac:dyDescent="0.25">
      <c r="A243" s="9"/>
      <c r="B243" s="9"/>
      <c r="C243" s="9"/>
      <c r="D243" s="32"/>
      <c r="E243" s="12"/>
      <c r="F243" s="12"/>
      <c r="G243" s="12"/>
      <c r="H243" s="32"/>
      <c r="I243" s="9"/>
      <c r="J243" s="9"/>
      <c r="K243" s="32"/>
      <c r="L243" s="9"/>
      <c r="M243" s="9"/>
      <c r="N243" s="9"/>
      <c r="O243" s="9"/>
      <c r="P243" s="37"/>
      <c r="Q243" s="11"/>
      <c r="R243" s="11"/>
      <c r="S243" s="11"/>
      <c r="T243" s="37"/>
      <c r="U243" s="9"/>
      <c r="V243" s="21"/>
      <c r="W243" s="9"/>
      <c r="X243" s="1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K243" s="8"/>
    </row>
    <row r="244" spans="1:37" x14ac:dyDescent="0.25">
      <c r="A244" s="9"/>
      <c r="B244" s="9"/>
      <c r="C244" s="9"/>
      <c r="D244" s="32"/>
      <c r="E244" s="12"/>
      <c r="F244" s="12"/>
      <c r="G244" s="12"/>
      <c r="H244" s="32"/>
      <c r="I244" s="9"/>
      <c r="J244" s="9"/>
      <c r="K244" s="32"/>
      <c r="L244" s="9"/>
      <c r="M244" s="9"/>
      <c r="N244" s="9"/>
      <c r="O244" s="9"/>
      <c r="P244" s="37"/>
      <c r="Q244" s="11"/>
      <c r="R244" s="11"/>
      <c r="S244" s="11"/>
      <c r="T244" s="37"/>
      <c r="U244" s="9"/>
      <c r="V244" s="21"/>
      <c r="W244" s="9"/>
      <c r="X244" s="1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K244" s="8"/>
    </row>
    <row r="245" spans="1:37" x14ac:dyDescent="0.25">
      <c r="A245" s="9"/>
      <c r="B245" s="9"/>
      <c r="C245" s="9"/>
      <c r="D245" s="32"/>
      <c r="E245" s="12"/>
      <c r="F245" s="12"/>
      <c r="G245" s="12"/>
      <c r="H245" s="32"/>
      <c r="I245" s="9"/>
      <c r="J245" s="9"/>
      <c r="K245" s="32"/>
      <c r="L245" s="9"/>
      <c r="M245" s="9"/>
      <c r="N245" s="9"/>
      <c r="O245" s="9"/>
      <c r="P245" s="37"/>
      <c r="Q245" s="11"/>
      <c r="R245" s="11"/>
      <c r="S245" s="11"/>
      <c r="T245" s="37"/>
      <c r="U245" s="9"/>
      <c r="V245" s="21"/>
      <c r="W245" s="9"/>
      <c r="X245" s="1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K245" s="8"/>
    </row>
    <row r="246" spans="1:37" x14ac:dyDescent="0.25">
      <c r="A246" s="9"/>
      <c r="B246" s="9"/>
      <c r="C246" s="9"/>
      <c r="D246" s="32"/>
      <c r="E246" s="12"/>
      <c r="F246" s="12"/>
      <c r="G246" s="12"/>
      <c r="H246" s="32"/>
      <c r="I246" s="9"/>
      <c r="J246" s="9"/>
      <c r="K246" s="32"/>
      <c r="L246" s="9"/>
      <c r="M246" s="9"/>
      <c r="N246" s="9"/>
      <c r="O246" s="9"/>
      <c r="P246" s="37"/>
      <c r="Q246" s="11"/>
      <c r="R246" s="11"/>
      <c r="S246" s="11"/>
      <c r="T246" s="37"/>
      <c r="U246" s="9"/>
      <c r="V246" s="21"/>
      <c r="W246" s="9"/>
      <c r="X246" s="1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K246" s="8"/>
    </row>
  </sheetData>
  <mergeCells count="28"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X5:X6"/>
    <mergeCell ref="AC5:AG5"/>
    <mergeCell ref="B7:C7"/>
    <mergeCell ref="O5:S5"/>
    <mergeCell ref="T5:U5"/>
    <mergeCell ref="V5:V6"/>
    <mergeCell ref="W5:W6"/>
    <mergeCell ref="X40:AI40"/>
    <mergeCell ref="R41:Y41"/>
    <mergeCell ref="S42:W42"/>
    <mergeCell ref="X42:AI42"/>
    <mergeCell ref="X44:AI44"/>
    <mergeCell ref="D42:F42"/>
    <mergeCell ref="D49:F49"/>
    <mergeCell ref="X45:AI45"/>
    <mergeCell ref="X46:AI46"/>
    <mergeCell ref="S49:W49"/>
  </mergeCells>
  <printOptions horizontalCentered="1"/>
  <pageMargins left="0" right="0" top="0.5" bottom="0.2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"/>
  <sheetViews>
    <sheetView zoomScale="85" zoomScaleNormal="85" workbookViewId="0">
      <selection activeCell="B30" sqref="B30"/>
    </sheetView>
  </sheetViews>
  <sheetFormatPr defaultRowHeight="18.75" x14ac:dyDescent="0.25"/>
  <cols>
    <col min="1" max="1" width="5.09765625" style="106" customWidth="1"/>
    <col min="2" max="2" width="19.19921875" style="106" customWidth="1"/>
    <col min="3" max="3" width="16.296875" style="106" customWidth="1"/>
    <col min="4" max="4" width="19.3984375" style="106" hidden="1" customWidth="1"/>
    <col min="5" max="5" width="12.19921875" style="131" customWidth="1"/>
    <col min="6" max="6" width="13.09765625" style="131" customWidth="1"/>
    <col min="7" max="7" width="11.19921875" style="77" customWidth="1"/>
    <col min="8" max="8" width="15.5" style="106" customWidth="1"/>
    <col min="9" max="9" width="11.09765625" style="131" hidden="1" customWidth="1"/>
    <col min="10" max="10" width="10.09765625" style="106" hidden="1" customWidth="1"/>
    <col min="11" max="11" width="10.19921875" style="106" hidden="1" customWidth="1"/>
    <col min="12" max="13" width="8.59765625" style="106" hidden="1" customWidth="1"/>
    <col min="14" max="14" width="10.09765625" style="106" hidden="1" customWidth="1"/>
    <col min="15" max="15" width="10.5" style="106" hidden="1" customWidth="1"/>
    <col min="16" max="19" width="8.59765625" style="106" hidden="1" customWidth="1"/>
    <col min="20" max="20" width="4.8984375" style="106" hidden="1" customWidth="1"/>
    <col min="21" max="21" width="6.296875" style="106" bestFit="1" customWidth="1"/>
    <col min="22" max="22" width="9.8984375" style="77" bestFit="1" customWidth="1"/>
    <col min="23" max="23" width="16.796875" style="106" bestFit="1" customWidth="1"/>
    <col min="24" max="16384" width="8.796875" style="106"/>
  </cols>
  <sheetData>
    <row r="1" spans="1:23" s="103" customFormat="1" ht="20.25" customHeight="1" x14ac:dyDescent="0.25">
      <c r="A1" s="172" t="s">
        <v>53</v>
      </c>
      <c r="B1" s="172"/>
      <c r="C1" s="172"/>
      <c r="D1" s="88"/>
      <c r="E1" s="101"/>
      <c r="F1" s="101"/>
      <c r="G1" s="100"/>
      <c r="H1" s="101"/>
      <c r="I1" s="102"/>
      <c r="N1" s="104"/>
      <c r="O1" s="104"/>
      <c r="P1" s="104"/>
      <c r="Q1" s="104"/>
      <c r="R1" s="104"/>
      <c r="S1" s="104"/>
      <c r="V1" s="105"/>
    </row>
    <row r="2" spans="1:23" s="103" customFormat="1" ht="14.25" customHeight="1" x14ac:dyDescent="0.25">
      <c r="A2" s="172" t="s">
        <v>120</v>
      </c>
      <c r="B2" s="172"/>
      <c r="C2" s="172"/>
      <c r="D2" s="88"/>
      <c r="E2" s="101"/>
      <c r="F2" s="101"/>
      <c r="G2" s="100"/>
      <c r="H2" s="101"/>
      <c r="I2" s="102"/>
      <c r="N2" s="104"/>
      <c r="O2" s="104"/>
      <c r="P2" s="104"/>
      <c r="Q2" s="104"/>
      <c r="R2" s="104"/>
      <c r="S2" s="104"/>
      <c r="V2" s="105"/>
    </row>
    <row r="3" spans="1:23" s="103" customFormat="1" ht="14.25" customHeight="1" x14ac:dyDescent="0.25">
      <c r="A3" s="88"/>
      <c r="B3" s="88"/>
      <c r="C3" s="88"/>
      <c r="D3" s="88"/>
      <c r="E3" s="101"/>
      <c r="F3" s="101"/>
      <c r="G3" s="100"/>
      <c r="H3" s="101"/>
      <c r="I3" s="102"/>
      <c r="N3" s="104"/>
      <c r="O3" s="104"/>
      <c r="P3" s="104"/>
      <c r="Q3" s="104"/>
      <c r="R3" s="104"/>
      <c r="S3" s="104"/>
      <c r="V3" s="105"/>
    </row>
    <row r="4" spans="1:23" s="103" customFormat="1" ht="14.25" customHeight="1" x14ac:dyDescent="0.25">
      <c r="A4" s="88"/>
      <c r="B4" s="88"/>
      <c r="C4" s="88"/>
      <c r="D4" s="88"/>
      <c r="E4" s="101"/>
      <c r="F4" s="101"/>
      <c r="G4" s="100"/>
      <c r="H4" s="101"/>
      <c r="I4" s="102"/>
      <c r="N4" s="104"/>
      <c r="O4" s="104"/>
      <c r="P4" s="104"/>
      <c r="Q4" s="104"/>
      <c r="R4" s="104"/>
      <c r="S4" s="104"/>
      <c r="V4" s="105"/>
    </row>
    <row r="5" spans="1:23" ht="32.25" customHeight="1" x14ac:dyDescent="0.25">
      <c r="A5" s="172" t="s">
        <v>130</v>
      </c>
      <c r="B5" s="172"/>
      <c r="C5" s="172"/>
      <c r="D5" s="172"/>
      <c r="E5" s="172"/>
      <c r="F5" s="172"/>
      <c r="G5" s="172"/>
      <c r="H5" s="172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3" ht="20.25" customHeight="1" x14ac:dyDescent="0.25">
      <c r="A6" s="107"/>
      <c r="B6" s="107"/>
      <c r="C6" s="107"/>
      <c r="D6" s="107"/>
      <c r="E6" s="107"/>
      <c r="F6" s="107"/>
      <c r="G6" s="108"/>
      <c r="H6" s="94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3" s="88" customFormat="1" ht="35.1" customHeight="1" x14ac:dyDescent="0.25">
      <c r="A7" s="196" t="s">
        <v>12</v>
      </c>
      <c r="B7" s="196" t="s">
        <v>13</v>
      </c>
      <c r="C7" s="196" t="s">
        <v>70</v>
      </c>
      <c r="D7" s="203" t="s">
        <v>73</v>
      </c>
      <c r="E7" s="197" t="s">
        <v>69</v>
      </c>
      <c r="F7" s="205" t="s">
        <v>29</v>
      </c>
      <c r="G7" s="203" t="s">
        <v>30</v>
      </c>
      <c r="H7" s="203" t="s">
        <v>37</v>
      </c>
      <c r="I7" s="204" t="s">
        <v>23</v>
      </c>
      <c r="J7" s="199" t="s">
        <v>21</v>
      </c>
      <c r="K7" s="200"/>
      <c r="L7" s="200"/>
      <c r="M7" s="201"/>
      <c r="N7" s="202" t="s">
        <v>22</v>
      </c>
      <c r="O7" s="202"/>
      <c r="P7" s="202"/>
      <c r="Q7" s="202"/>
      <c r="R7" s="202"/>
      <c r="S7" s="202" t="s">
        <v>64</v>
      </c>
      <c r="T7" s="202" t="s">
        <v>16</v>
      </c>
      <c r="V7" s="100"/>
    </row>
    <row r="8" spans="1:23" s="88" customFormat="1" ht="35.1" customHeight="1" x14ac:dyDescent="0.25">
      <c r="A8" s="196"/>
      <c r="B8" s="196"/>
      <c r="C8" s="196"/>
      <c r="D8" s="202"/>
      <c r="E8" s="198"/>
      <c r="F8" s="205"/>
      <c r="G8" s="202"/>
      <c r="H8" s="202"/>
      <c r="I8" s="205"/>
      <c r="J8" s="111">
        <v>0.105</v>
      </c>
      <c r="K8" s="112" t="s">
        <v>19</v>
      </c>
      <c r="L8" s="112" t="s">
        <v>20</v>
      </c>
      <c r="M8" s="112" t="s">
        <v>17</v>
      </c>
      <c r="N8" s="111">
        <v>0.215</v>
      </c>
      <c r="O8" s="112" t="s">
        <v>27</v>
      </c>
      <c r="P8" s="112" t="s">
        <v>18</v>
      </c>
      <c r="Q8" s="112" t="s">
        <v>17</v>
      </c>
      <c r="R8" s="112" t="s">
        <v>26</v>
      </c>
      <c r="S8" s="196"/>
      <c r="T8" s="196"/>
      <c r="U8" s="88" t="s">
        <v>46</v>
      </c>
      <c r="V8" s="113">
        <f>SUM(V9:V10)</f>
        <v>465609.43</v>
      </c>
    </row>
    <row r="9" spans="1:23" s="88" customFormat="1" ht="35.1" customHeight="1" x14ac:dyDescent="0.25">
      <c r="A9" s="112" t="s">
        <v>54</v>
      </c>
      <c r="B9" s="132" t="s">
        <v>67</v>
      </c>
      <c r="C9" s="133"/>
      <c r="D9" s="133"/>
      <c r="E9" s="114"/>
      <c r="F9" s="114"/>
      <c r="G9" s="114"/>
      <c r="H9" s="115"/>
      <c r="I9" s="114">
        <f t="shared" ref="I9:S9" si="0">SUM(I10:I13)</f>
        <v>4232813</v>
      </c>
      <c r="J9" s="114">
        <f t="shared" si="0"/>
        <v>444445.36499999999</v>
      </c>
      <c r="K9" s="114">
        <f t="shared" si="0"/>
        <v>338625.04</v>
      </c>
      <c r="L9" s="114">
        <f t="shared" si="0"/>
        <v>63492.195</v>
      </c>
      <c r="M9" s="114">
        <f t="shared" si="0"/>
        <v>42328.13</v>
      </c>
      <c r="N9" s="114">
        <f t="shared" si="0"/>
        <v>910054.79500000004</v>
      </c>
      <c r="O9" s="114">
        <f t="shared" si="0"/>
        <v>719578.21000000008</v>
      </c>
      <c r="P9" s="114">
        <f t="shared" si="0"/>
        <v>126984.39</v>
      </c>
      <c r="Q9" s="114">
        <f t="shared" si="0"/>
        <v>42328.13</v>
      </c>
      <c r="R9" s="114">
        <f t="shared" si="0"/>
        <v>21164.064999999999</v>
      </c>
      <c r="S9" s="114">
        <f t="shared" si="0"/>
        <v>84656.26</v>
      </c>
      <c r="T9" s="112"/>
      <c r="U9" s="106">
        <v>6099</v>
      </c>
      <c r="V9" s="116">
        <f>J9</f>
        <v>444445.36499999999</v>
      </c>
      <c r="W9" s="106" t="s">
        <v>68</v>
      </c>
    </row>
    <row r="10" spans="1:23" ht="35.1" customHeight="1" x14ac:dyDescent="0.25">
      <c r="A10" s="117">
        <v>1</v>
      </c>
      <c r="B10" s="118" t="s">
        <v>123</v>
      </c>
      <c r="C10" s="119" t="s">
        <v>71</v>
      </c>
      <c r="D10" s="119"/>
      <c r="E10" s="120">
        <f t="shared" ref="E10:E13" si="1">4420000*107%</f>
        <v>4729400</v>
      </c>
      <c r="F10" s="121">
        <f t="shared" ref="F10:F13" si="2">E10*10.5%</f>
        <v>496587</v>
      </c>
      <c r="G10" s="122">
        <f t="shared" ref="G10:G13" si="3">E10-F10</f>
        <v>4232813</v>
      </c>
      <c r="H10" s="123"/>
      <c r="I10" s="124"/>
      <c r="J10" s="124"/>
      <c r="K10" s="125"/>
      <c r="L10" s="125"/>
      <c r="M10" s="125"/>
      <c r="N10" s="125"/>
      <c r="O10" s="125"/>
      <c r="P10" s="125"/>
      <c r="Q10" s="125"/>
      <c r="R10" s="125"/>
      <c r="S10" s="125"/>
      <c r="T10" s="117"/>
      <c r="U10" s="106">
        <v>6349</v>
      </c>
      <c r="V10" s="116">
        <f>R9</f>
        <v>21164.064999999999</v>
      </c>
      <c r="W10" s="126" t="s">
        <v>51</v>
      </c>
    </row>
    <row r="11" spans="1:23" ht="35.1" customHeight="1" x14ac:dyDescent="0.25">
      <c r="A11" s="117">
        <v>2</v>
      </c>
      <c r="B11" s="118" t="s">
        <v>113</v>
      </c>
      <c r="C11" s="119" t="s">
        <v>121</v>
      </c>
      <c r="D11" s="119" t="s">
        <v>74</v>
      </c>
      <c r="E11" s="120">
        <f t="shared" si="1"/>
        <v>4729400</v>
      </c>
      <c r="F11" s="121">
        <f t="shared" si="2"/>
        <v>496587</v>
      </c>
      <c r="G11" s="122">
        <f t="shared" si="3"/>
        <v>4232813</v>
      </c>
      <c r="H11" s="123"/>
      <c r="I11" s="124">
        <f t="shared" ref="I11:I17" si="4">G11</f>
        <v>4232813</v>
      </c>
      <c r="J11" s="124">
        <f t="shared" ref="J11:J17" si="5">SUM(K11:M11)</f>
        <v>444445.36499999999</v>
      </c>
      <c r="K11" s="125">
        <f t="shared" ref="K11:K17" si="6">I11*8%</f>
        <v>338625.04</v>
      </c>
      <c r="L11" s="125">
        <f t="shared" ref="L11:L17" si="7">I11*1.5%</f>
        <v>63492.195</v>
      </c>
      <c r="M11" s="125">
        <f t="shared" ref="M11:M17" si="8">I11*1%</f>
        <v>42328.13</v>
      </c>
      <c r="N11" s="125">
        <f t="shared" ref="N11:N17" si="9">SUM(O11:R11)</f>
        <v>910054.79500000004</v>
      </c>
      <c r="O11" s="125">
        <f t="shared" ref="O11:O17" si="10">I11*17%</f>
        <v>719578.21000000008</v>
      </c>
      <c r="P11" s="125">
        <f t="shared" ref="P11:P17" si="11">I11*3%</f>
        <v>126984.39</v>
      </c>
      <c r="Q11" s="125">
        <f t="shared" ref="Q11:Q17" si="12">I11*1%</f>
        <v>42328.13</v>
      </c>
      <c r="R11" s="125">
        <f t="shared" ref="R11:R17" si="13">I11*0.5%</f>
        <v>21164.064999999999</v>
      </c>
      <c r="S11" s="125">
        <f t="shared" ref="S11:S17" si="14">I11*2%</f>
        <v>84656.26</v>
      </c>
      <c r="T11" s="117"/>
      <c r="U11" s="106">
        <v>6303</v>
      </c>
      <c r="V11" s="116">
        <f>+E17*2%</f>
        <v>649740</v>
      </c>
      <c r="W11" s="166" t="s">
        <v>127</v>
      </c>
    </row>
    <row r="12" spans="1:23" ht="35.1" customHeight="1" x14ac:dyDescent="0.25">
      <c r="A12" s="117">
        <v>3</v>
      </c>
      <c r="B12" s="118" t="s">
        <v>116</v>
      </c>
      <c r="C12" s="119" t="s">
        <v>71</v>
      </c>
      <c r="D12" s="119"/>
      <c r="E12" s="120">
        <f t="shared" si="1"/>
        <v>4729400</v>
      </c>
      <c r="F12" s="121">
        <f t="shared" si="2"/>
        <v>496587</v>
      </c>
      <c r="G12" s="122">
        <f t="shared" si="3"/>
        <v>4232813</v>
      </c>
      <c r="H12" s="123"/>
      <c r="I12" s="124"/>
      <c r="J12" s="124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V12" s="116"/>
      <c r="W12" s="126"/>
    </row>
    <row r="13" spans="1:23" ht="35.1" customHeight="1" x14ac:dyDescent="0.25">
      <c r="A13" s="117">
        <v>4</v>
      </c>
      <c r="B13" s="118" t="s">
        <v>117</v>
      </c>
      <c r="C13" s="119" t="s">
        <v>71</v>
      </c>
      <c r="D13" s="119"/>
      <c r="E13" s="120">
        <f t="shared" si="1"/>
        <v>4729400</v>
      </c>
      <c r="F13" s="121">
        <f t="shared" si="2"/>
        <v>496587</v>
      </c>
      <c r="G13" s="122">
        <f t="shared" si="3"/>
        <v>4232813</v>
      </c>
      <c r="H13" s="123"/>
      <c r="I13" s="124"/>
      <c r="J13" s="124"/>
      <c r="K13" s="125"/>
      <c r="L13" s="125"/>
      <c r="M13" s="125"/>
      <c r="N13" s="125"/>
      <c r="O13" s="125"/>
      <c r="P13" s="125"/>
      <c r="Q13" s="125"/>
      <c r="R13" s="125"/>
      <c r="S13" s="125"/>
      <c r="T13" s="117"/>
      <c r="V13" s="116"/>
      <c r="W13" s="126"/>
    </row>
    <row r="14" spans="1:23" ht="35.1" customHeight="1" x14ac:dyDescent="0.25">
      <c r="A14" s="117">
        <v>5</v>
      </c>
      <c r="B14" s="118" t="s">
        <v>122</v>
      </c>
      <c r="C14" s="119" t="s">
        <v>6</v>
      </c>
      <c r="D14" s="119"/>
      <c r="E14" s="120">
        <v>4420000</v>
      </c>
      <c r="F14" s="121">
        <f>E15*10.5%</f>
        <v>464100</v>
      </c>
      <c r="G14" s="122">
        <f>E15-F14</f>
        <v>3955900</v>
      </c>
      <c r="H14" s="123"/>
      <c r="I14" s="129"/>
      <c r="J14" s="129"/>
      <c r="K14" s="157"/>
      <c r="L14" s="157"/>
      <c r="M14" s="157"/>
      <c r="N14" s="157"/>
      <c r="O14" s="157"/>
      <c r="P14" s="157"/>
      <c r="Q14" s="157"/>
      <c r="R14" s="157"/>
      <c r="S14" s="157"/>
      <c r="T14" s="76"/>
      <c r="V14" s="116"/>
      <c r="W14" s="126"/>
    </row>
    <row r="15" spans="1:23" ht="35.1" customHeight="1" x14ac:dyDescent="0.25">
      <c r="A15" s="117">
        <v>6</v>
      </c>
      <c r="B15" s="118" t="s">
        <v>124</v>
      </c>
      <c r="C15" s="119" t="s">
        <v>6</v>
      </c>
      <c r="D15" s="119"/>
      <c r="E15" s="120">
        <v>4420000</v>
      </c>
      <c r="F15" s="121">
        <f>+E15*10.5%</f>
        <v>464100</v>
      </c>
      <c r="G15" s="122">
        <f>+E15-F15</f>
        <v>3955900</v>
      </c>
      <c r="H15" s="123"/>
      <c r="I15" s="129"/>
      <c r="J15" s="129"/>
      <c r="K15" s="157"/>
      <c r="L15" s="157"/>
      <c r="M15" s="157"/>
      <c r="N15" s="157"/>
      <c r="O15" s="157"/>
      <c r="P15" s="157"/>
      <c r="Q15" s="157"/>
      <c r="R15" s="157"/>
      <c r="S15" s="157"/>
      <c r="T15" s="76"/>
      <c r="V15" s="116"/>
      <c r="W15" s="126"/>
    </row>
    <row r="16" spans="1:23" ht="35.1" customHeight="1" x14ac:dyDescent="0.25">
      <c r="A16" s="117">
        <v>7</v>
      </c>
      <c r="B16" s="118" t="s">
        <v>125</v>
      </c>
      <c r="C16" s="119" t="s">
        <v>126</v>
      </c>
      <c r="D16" s="119"/>
      <c r="E16" s="120">
        <v>4729400</v>
      </c>
      <c r="F16" s="121">
        <f>+E16*10.5%</f>
        <v>496587</v>
      </c>
      <c r="G16" s="122">
        <f>+E16-F16</f>
        <v>4232813</v>
      </c>
      <c r="H16" s="123"/>
      <c r="I16" s="129"/>
      <c r="J16" s="129"/>
      <c r="K16" s="157"/>
      <c r="L16" s="157"/>
      <c r="M16" s="157"/>
      <c r="N16" s="157"/>
      <c r="O16" s="157"/>
      <c r="P16" s="157"/>
      <c r="Q16" s="157"/>
      <c r="R16" s="157"/>
      <c r="S16" s="157"/>
      <c r="T16" s="76"/>
      <c r="V16" s="116"/>
      <c r="W16" s="126"/>
    </row>
    <row r="17" spans="1:23" s="88" customFormat="1" ht="35.1" customHeight="1" x14ac:dyDescent="0.25">
      <c r="A17" s="112"/>
      <c r="B17" s="112" t="s">
        <v>72</v>
      </c>
      <c r="C17" s="112"/>
      <c r="D17" s="112"/>
      <c r="E17" s="110">
        <f>SUM(E10:E16)</f>
        <v>32487000</v>
      </c>
      <c r="F17" s="154">
        <f>SUM(F10:F16)</f>
        <v>3411135</v>
      </c>
      <c r="G17" s="154">
        <f>SUM(G10:G16)</f>
        <v>29075865</v>
      </c>
      <c r="H17" s="112"/>
      <c r="I17" s="134">
        <f t="shared" si="4"/>
        <v>29075865</v>
      </c>
      <c r="J17" s="88">
        <f t="shared" si="5"/>
        <v>3052965.8250000002</v>
      </c>
      <c r="K17" s="88">
        <f t="shared" si="6"/>
        <v>2326069.2000000002</v>
      </c>
      <c r="L17" s="88">
        <f t="shared" si="7"/>
        <v>436137.97499999998</v>
      </c>
      <c r="M17" s="88">
        <f t="shared" si="8"/>
        <v>290758.65000000002</v>
      </c>
      <c r="N17" s="88">
        <f t="shared" si="9"/>
        <v>6251310.9750000015</v>
      </c>
      <c r="O17" s="88">
        <f t="shared" si="10"/>
        <v>4942897.0500000007</v>
      </c>
      <c r="P17" s="88">
        <f t="shared" si="11"/>
        <v>872275.95</v>
      </c>
      <c r="Q17" s="88">
        <f t="shared" si="12"/>
        <v>290758.65000000002</v>
      </c>
      <c r="R17" s="88">
        <f t="shared" si="13"/>
        <v>145379.32500000001</v>
      </c>
      <c r="S17" s="88">
        <f t="shared" si="14"/>
        <v>581517.30000000005</v>
      </c>
      <c r="U17" s="106"/>
      <c r="V17" s="77"/>
      <c r="W17" s="77"/>
    </row>
    <row r="18" spans="1:23" s="77" customFormat="1" ht="18.75" customHeight="1" x14ac:dyDescent="0.3">
      <c r="A18" s="97"/>
      <c r="B18" s="97"/>
      <c r="C18" s="97"/>
      <c r="D18" s="97"/>
      <c r="E18" s="97"/>
      <c r="F18" s="97"/>
      <c r="G18" s="189"/>
      <c r="H18" s="189"/>
      <c r="I18" s="189"/>
      <c r="J18" s="189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06"/>
      <c r="V18" s="106"/>
      <c r="W18" s="106"/>
    </row>
    <row r="19" spans="1:23" ht="18.75" customHeight="1" x14ac:dyDescent="0.3">
      <c r="A19" s="97"/>
      <c r="B19" s="93" t="s">
        <v>25</v>
      </c>
      <c r="C19" s="97"/>
      <c r="D19" s="97"/>
      <c r="E19" s="97"/>
      <c r="F19" s="97"/>
      <c r="G19" s="93" t="s">
        <v>24</v>
      </c>
      <c r="H19" s="136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V19" s="106"/>
    </row>
    <row r="20" spans="1:23" x14ac:dyDescent="0.3">
      <c r="A20" s="97"/>
      <c r="B20" s="135"/>
      <c r="C20" s="97"/>
      <c r="D20" s="97"/>
      <c r="E20" s="97"/>
      <c r="F20" s="97"/>
      <c r="G20" s="135"/>
      <c r="H20" s="80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V20" s="106"/>
    </row>
    <row r="21" spans="1:23" x14ac:dyDescent="0.25">
      <c r="A21" s="73"/>
      <c r="B21" s="94"/>
      <c r="C21" s="74"/>
      <c r="D21" s="74"/>
      <c r="E21" s="74"/>
      <c r="F21" s="74"/>
      <c r="G21" s="94"/>
      <c r="H21" s="80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V21" s="106"/>
    </row>
    <row r="22" spans="1:23" x14ac:dyDescent="0.25">
      <c r="A22" s="73"/>
      <c r="B22" s="94"/>
      <c r="C22" s="74"/>
      <c r="D22" s="74"/>
      <c r="E22" s="74"/>
      <c r="F22" s="74"/>
      <c r="G22" s="94"/>
      <c r="H22" s="80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V22" s="106"/>
    </row>
    <row r="23" spans="1:23" x14ac:dyDescent="0.25">
      <c r="A23" s="76"/>
      <c r="B23" s="94"/>
      <c r="C23" s="74"/>
      <c r="D23" s="74"/>
      <c r="E23" s="74"/>
      <c r="F23" s="74"/>
      <c r="G23" s="94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V23" s="106"/>
    </row>
    <row r="24" spans="1:23" x14ac:dyDescent="0.25">
      <c r="A24" s="76"/>
      <c r="B24" s="76"/>
      <c r="C24" s="76"/>
      <c r="D24" s="76"/>
      <c r="E24" s="129"/>
      <c r="F24" s="129"/>
      <c r="G24" s="76"/>
      <c r="H24" s="76"/>
      <c r="I24" s="129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V24" s="106"/>
    </row>
    <row r="25" spans="1:23" x14ac:dyDescent="0.3">
      <c r="A25" s="76"/>
      <c r="B25" s="93" t="s">
        <v>101</v>
      </c>
      <c r="C25" s="76"/>
      <c r="D25" s="76"/>
      <c r="E25" s="129"/>
      <c r="F25" s="129"/>
      <c r="G25" s="93" t="s">
        <v>119</v>
      </c>
      <c r="H25" s="76"/>
      <c r="I25" s="129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V25" s="106"/>
    </row>
    <row r="26" spans="1:23" ht="18.75" customHeight="1" x14ac:dyDescent="0.25">
      <c r="A26" s="76"/>
      <c r="B26" s="76"/>
      <c r="C26" s="76"/>
      <c r="D26" s="76"/>
      <c r="E26" s="129"/>
      <c r="F26" s="129"/>
      <c r="G26" s="191"/>
      <c r="H26" s="191"/>
      <c r="I26" s="129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V26" s="106"/>
    </row>
    <row r="27" spans="1:23" x14ac:dyDescent="0.25">
      <c r="A27" s="76"/>
      <c r="B27" s="76"/>
      <c r="C27" s="76"/>
      <c r="D27" s="76"/>
      <c r="E27" s="129"/>
      <c r="F27" s="129"/>
      <c r="G27" s="80"/>
      <c r="H27" s="76"/>
      <c r="I27" s="129"/>
      <c r="J27" s="76"/>
      <c r="K27" s="76"/>
      <c r="L27" s="76"/>
      <c r="M27" s="76"/>
      <c r="N27" s="76"/>
      <c r="O27" s="129"/>
      <c r="P27" s="129"/>
      <c r="Q27" s="129"/>
      <c r="R27" s="129"/>
      <c r="S27" s="76"/>
      <c r="T27" s="76"/>
      <c r="V27" s="106"/>
    </row>
    <row r="28" spans="1:23" x14ac:dyDescent="0.25">
      <c r="A28" s="76"/>
      <c r="B28" s="76"/>
      <c r="C28" s="76"/>
      <c r="D28" s="76"/>
      <c r="E28" s="129"/>
      <c r="F28" s="129"/>
      <c r="G28" s="80"/>
      <c r="H28" s="76"/>
      <c r="I28" s="129"/>
      <c r="J28" s="76"/>
      <c r="K28" s="76"/>
      <c r="L28" s="76"/>
      <c r="M28" s="76"/>
      <c r="N28" s="76"/>
      <c r="O28" s="130"/>
      <c r="P28" s="130"/>
      <c r="Q28" s="130"/>
      <c r="R28" s="130"/>
      <c r="S28" s="76"/>
      <c r="T28" s="76"/>
      <c r="V28" s="106"/>
    </row>
    <row r="29" spans="1:23" x14ac:dyDescent="0.25">
      <c r="A29" s="76"/>
      <c r="B29" s="76"/>
      <c r="C29" s="76"/>
      <c r="D29" s="76"/>
      <c r="E29" s="129"/>
      <c r="F29" s="129"/>
      <c r="G29" s="80"/>
      <c r="H29" s="76"/>
      <c r="I29" s="129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106"/>
    </row>
    <row r="30" spans="1:23" x14ac:dyDescent="0.25">
      <c r="A30" s="76"/>
      <c r="B30" s="76"/>
      <c r="C30" s="76"/>
      <c r="D30" s="76"/>
      <c r="E30" s="129"/>
      <c r="F30" s="129"/>
      <c r="G30" s="80"/>
      <c r="H30" s="76"/>
      <c r="I30" s="129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V30" s="106"/>
    </row>
    <row r="31" spans="1:23" x14ac:dyDescent="0.25">
      <c r="A31" s="76"/>
      <c r="B31" s="76"/>
      <c r="C31" s="76"/>
      <c r="D31" s="76"/>
      <c r="E31" s="129"/>
      <c r="F31" s="129"/>
      <c r="G31" s="80"/>
      <c r="H31" s="76"/>
      <c r="I31" s="129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106"/>
    </row>
    <row r="32" spans="1:23" x14ac:dyDescent="0.25">
      <c r="A32" s="76"/>
      <c r="B32" s="76"/>
      <c r="C32" s="76"/>
      <c r="D32" s="76"/>
      <c r="E32" s="129"/>
      <c r="F32" s="129"/>
      <c r="G32" s="80"/>
      <c r="H32" s="76"/>
      <c r="I32" s="129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V32" s="106"/>
    </row>
    <row r="33" spans="1:22" x14ac:dyDescent="0.25">
      <c r="A33" s="76"/>
      <c r="B33" s="76"/>
      <c r="C33" s="76"/>
      <c r="D33" s="76"/>
      <c r="E33" s="129"/>
      <c r="F33" s="129"/>
      <c r="G33" s="80"/>
      <c r="H33" s="76"/>
      <c r="I33" s="129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V33" s="106"/>
    </row>
    <row r="34" spans="1:22" x14ac:dyDescent="0.25">
      <c r="A34" s="76"/>
      <c r="B34" s="76"/>
      <c r="C34" s="76"/>
      <c r="D34" s="76"/>
      <c r="E34" s="129"/>
      <c r="F34" s="129"/>
      <c r="G34" s="80"/>
      <c r="H34" s="76"/>
      <c r="I34" s="129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V34" s="106"/>
    </row>
    <row r="35" spans="1:22" x14ac:dyDescent="0.25">
      <c r="A35" s="76"/>
      <c r="B35" s="76"/>
      <c r="C35" s="76"/>
      <c r="D35" s="76"/>
      <c r="E35" s="129"/>
      <c r="F35" s="129"/>
      <c r="G35" s="80"/>
      <c r="H35" s="76"/>
      <c r="I35" s="129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V35" s="106"/>
    </row>
    <row r="36" spans="1:22" x14ac:dyDescent="0.25">
      <c r="A36" s="76"/>
      <c r="B36" s="76"/>
      <c r="C36" s="76"/>
      <c r="D36" s="76"/>
      <c r="E36" s="129"/>
      <c r="F36" s="129"/>
      <c r="G36" s="80"/>
      <c r="H36" s="76"/>
      <c r="I36" s="129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V36" s="106"/>
    </row>
    <row r="37" spans="1:22" x14ac:dyDescent="0.25">
      <c r="A37" s="76"/>
      <c r="B37" s="76"/>
      <c r="C37" s="76"/>
      <c r="D37" s="76"/>
      <c r="E37" s="129"/>
      <c r="F37" s="129"/>
      <c r="G37" s="80"/>
      <c r="H37" s="76"/>
      <c r="I37" s="129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V37" s="106"/>
    </row>
    <row r="38" spans="1:22" x14ac:dyDescent="0.25">
      <c r="A38" s="76"/>
      <c r="B38" s="76"/>
      <c r="C38" s="76"/>
      <c r="D38" s="76"/>
      <c r="E38" s="129"/>
      <c r="F38" s="129"/>
      <c r="G38" s="80"/>
      <c r="H38" s="76"/>
      <c r="I38" s="129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V38" s="106"/>
    </row>
    <row r="39" spans="1:22" x14ac:dyDescent="0.25">
      <c r="A39" s="76"/>
      <c r="B39" s="76"/>
      <c r="C39" s="76"/>
      <c r="D39" s="76"/>
      <c r="E39" s="129"/>
      <c r="F39" s="129"/>
      <c r="G39" s="80"/>
      <c r="H39" s="76"/>
      <c r="I39" s="1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106"/>
    </row>
    <row r="40" spans="1:22" x14ac:dyDescent="0.25">
      <c r="A40" s="76"/>
      <c r="B40" s="76"/>
      <c r="C40" s="76"/>
      <c r="D40" s="76"/>
      <c r="E40" s="129"/>
      <c r="F40" s="129"/>
      <c r="G40" s="80"/>
      <c r="H40" s="76"/>
      <c r="I40" s="129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106"/>
    </row>
    <row r="41" spans="1:22" x14ac:dyDescent="0.25">
      <c r="A41" s="76"/>
      <c r="B41" s="76"/>
      <c r="C41" s="76"/>
      <c r="D41" s="76"/>
      <c r="E41" s="129"/>
      <c r="F41" s="129"/>
      <c r="G41" s="80"/>
      <c r="H41" s="76"/>
      <c r="I41" s="129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106"/>
    </row>
    <row r="42" spans="1:22" x14ac:dyDescent="0.25">
      <c r="A42" s="76"/>
      <c r="B42" s="76"/>
      <c r="C42" s="76"/>
      <c r="D42" s="76"/>
      <c r="E42" s="129"/>
      <c r="F42" s="129"/>
      <c r="G42" s="80"/>
      <c r="H42" s="76"/>
      <c r="I42" s="129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106"/>
    </row>
    <row r="43" spans="1:22" x14ac:dyDescent="0.25">
      <c r="A43" s="76"/>
      <c r="B43" s="76"/>
      <c r="C43" s="76"/>
      <c r="D43" s="76"/>
      <c r="E43" s="129"/>
      <c r="F43" s="129"/>
      <c r="G43" s="80"/>
      <c r="H43" s="76"/>
      <c r="I43" s="129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V43" s="106"/>
    </row>
    <row r="44" spans="1:22" x14ac:dyDescent="0.25">
      <c r="A44" s="76"/>
      <c r="B44" s="76"/>
      <c r="C44" s="76"/>
      <c r="D44" s="76"/>
      <c r="E44" s="129"/>
      <c r="F44" s="129"/>
      <c r="G44" s="80"/>
      <c r="H44" s="76"/>
      <c r="I44" s="129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V44" s="106"/>
    </row>
    <row r="45" spans="1:22" x14ac:dyDescent="0.25">
      <c r="A45" s="76"/>
      <c r="B45" s="76"/>
      <c r="C45" s="76"/>
      <c r="D45" s="76"/>
      <c r="E45" s="129"/>
      <c r="F45" s="129"/>
      <c r="G45" s="80"/>
      <c r="H45" s="76"/>
      <c r="I45" s="129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V45" s="106"/>
    </row>
    <row r="46" spans="1:22" x14ac:dyDescent="0.25">
      <c r="A46" s="76"/>
      <c r="B46" s="76"/>
      <c r="C46" s="76"/>
      <c r="D46" s="76"/>
      <c r="E46" s="129"/>
      <c r="F46" s="129"/>
      <c r="G46" s="80"/>
      <c r="H46" s="76"/>
      <c r="I46" s="129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V46" s="106"/>
    </row>
    <row r="47" spans="1:22" x14ac:dyDescent="0.25">
      <c r="A47" s="76"/>
      <c r="B47" s="76"/>
      <c r="C47" s="76"/>
      <c r="D47" s="76"/>
      <c r="E47" s="129"/>
      <c r="F47" s="129"/>
      <c r="G47" s="80"/>
      <c r="H47" s="76"/>
      <c r="I47" s="129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V47" s="106"/>
    </row>
    <row r="48" spans="1:22" x14ac:dyDescent="0.25">
      <c r="A48" s="76"/>
      <c r="B48" s="76"/>
      <c r="C48" s="76"/>
      <c r="D48" s="76"/>
      <c r="E48" s="129"/>
      <c r="F48" s="129"/>
      <c r="G48" s="80"/>
      <c r="H48" s="76"/>
      <c r="I48" s="129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V48" s="106"/>
    </row>
    <row r="49" spans="1:22" x14ac:dyDescent="0.25">
      <c r="A49" s="76"/>
      <c r="B49" s="76"/>
      <c r="C49" s="76"/>
      <c r="D49" s="76"/>
      <c r="E49" s="129"/>
      <c r="F49" s="129"/>
      <c r="G49" s="80"/>
      <c r="H49" s="76"/>
      <c r="I49" s="129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V49" s="106"/>
    </row>
    <row r="50" spans="1:22" x14ac:dyDescent="0.25">
      <c r="A50" s="76"/>
      <c r="B50" s="76"/>
      <c r="C50" s="76"/>
      <c r="D50" s="76"/>
      <c r="E50" s="129"/>
      <c r="F50" s="129"/>
      <c r="G50" s="80"/>
      <c r="H50" s="76"/>
      <c r="I50" s="12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V50" s="106"/>
    </row>
    <row r="51" spans="1:22" x14ac:dyDescent="0.25">
      <c r="A51" s="76"/>
      <c r="B51" s="76"/>
      <c r="C51" s="76"/>
      <c r="D51" s="76"/>
      <c r="E51" s="129"/>
      <c r="F51" s="129"/>
      <c r="G51" s="80"/>
      <c r="H51" s="76"/>
      <c r="I51" s="129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V51" s="106"/>
    </row>
    <row r="52" spans="1:22" x14ac:dyDescent="0.25">
      <c r="A52" s="76"/>
      <c r="B52" s="76"/>
      <c r="C52" s="76"/>
      <c r="D52" s="76"/>
      <c r="E52" s="129"/>
      <c r="F52" s="129"/>
      <c r="G52" s="80"/>
      <c r="H52" s="76"/>
      <c r="I52" s="129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V52" s="106"/>
    </row>
    <row r="53" spans="1:22" x14ac:dyDescent="0.25">
      <c r="A53" s="76"/>
      <c r="B53" s="76"/>
      <c r="C53" s="76"/>
      <c r="D53" s="76"/>
      <c r="E53" s="129"/>
      <c r="F53" s="129"/>
      <c r="G53" s="80"/>
      <c r="H53" s="76"/>
      <c r="I53" s="12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V53" s="106"/>
    </row>
    <row r="54" spans="1:22" x14ac:dyDescent="0.25">
      <c r="A54" s="76"/>
      <c r="B54" s="76"/>
      <c r="C54" s="76"/>
      <c r="D54" s="76"/>
      <c r="E54" s="129"/>
      <c r="F54" s="129"/>
      <c r="G54" s="80"/>
      <c r="H54" s="76"/>
      <c r="I54" s="129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V54" s="106"/>
    </row>
    <row r="55" spans="1:22" x14ac:dyDescent="0.25">
      <c r="A55" s="76"/>
      <c r="B55" s="76"/>
      <c r="C55" s="76"/>
      <c r="D55" s="76"/>
      <c r="E55" s="129"/>
      <c r="F55" s="129"/>
      <c r="G55" s="80"/>
      <c r="H55" s="76"/>
      <c r="I55" s="129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V55" s="106"/>
    </row>
    <row r="56" spans="1:22" x14ac:dyDescent="0.25">
      <c r="A56" s="76"/>
      <c r="B56" s="76"/>
      <c r="C56" s="76"/>
      <c r="D56" s="76"/>
      <c r="E56" s="129"/>
      <c r="F56" s="129"/>
      <c r="G56" s="80"/>
      <c r="H56" s="76"/>
      <c r="I56" s="129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V56" s="106"/>
    </row>
    <row r="57" spans="1:22" x14ac:dyDescent="0.25">
      <c r="A57" s="76"/>
      <c r="B57" s="76"/>
      <c r="C57" s="76"/>
      <c r="D57" s="76"/>
      <c r="E57" s="129"/>
      <c r="F57" s="129"/>
      <c r="G57" s="80"/>
      <c r="H57" s="76"/>
      <c r="I57" s="12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V57" s="106"/>
    </row>
    <row r="58" spans="1:22" x14ac:dyDescent="0.25">
      <c r="A58" s="76"/>
      <c r="B58" s="76"/>
      <c r="C58" s="76"/>
      <c r="D58" s="76"/>
      <c r="E58" s="129"/>
      <c r="F58" s="129"/>
      <c r="G58" s="80"/>
      <c r="H58" s="76"/>
      <c r="I58" s="129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V58" s="106"/>
    </row>
    <row r="59" spans="1:22" x14ac:dyDescent="0.25">
      <c r="A59" s="76"/>
      <c r="B59" s="76"/>
      <c r="C59" s="76"/>
      <c r="D59" s="76"/>
      <c r="E59" s="129"/>
      <c r="F59" s="129"/>
      <c r="G59" s="80"/>
      <c r="H59" s="76"/>
      <c r="I59" s="129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V59" s="106"/>
    </row>
    <row r="60" spans="1:22" x14ac:dyDescent="0.25">
      <c r="A60" s="76"/>
      <c r="B60" s="76"/>
      <c r="C60" s="76"/>
      <c r="D60" s="76"/>
      <c r="E60" s="129"/>
      <c r="F60" s="129"/>
      <c r="G60" s="80"/>
      <c r="H60" s="76"/>
      <c r="I60" s="12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V60" s="106"/>
    </row>
    <row r="61" spans="1:22" x14ac:dyDescent="0.25">
      <c r="A61" s="76"/>
      <c r="B61" s="76"/>
      <c r="C61" s="76"/>
      <c r="D61" s="76"/>
      <c r="E61" s="129"/>
      <c r="F61" s="129"/>
      <c r="G61" s="80"/>
      <c r="H61" s="76"/>
      <c r="I61" s="129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V61" s="106"/>
    </row>
    <row r="62" spans="1:22" x14ac:dyDescent="0.25">
      <c r="A62" s="76"/>
      <c r="B62" s="76"/>
      <c r="C62" s="76"/>
      <c r="D62" s="76"/>
      <c r="E62" s="129"/>
      <c r="F62" s="129"/>
      <c r="G62" s="80"/>
      <c r="H62" s="76"/>
      <c r="I62" s="129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V62" s="106"/>
    </row>
    <row r="63" spans="1:22" x14ac:dyDescent="0.25">
      <c r="A63" s="76"/>
      <c r="B63" s="76"/>
      <c r="C63" s="76"/>
      <c r="D63" s="76"/>
      <c r="E63" s="129"/>
      <c r="F63" s="129"/>
      <c r="G63" s="80"/>
      <c r="H63" s="76"/>
      <c r="I63" s="12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V63" s="106"/>
    </row>
    <row r="64" spans="1:22" x14ac:dyDescent="0.25">
      <c r="A64" s="76"/>
      <c r="B64" s="76"/>
      <c r="C64" s="76"/>
      <c r="D64" s="76"/>
      <c r="E64" s="129"/>
      <c r="F64" s="129"/>
      <c r="G64" s="80"/>
      <c r="H64" s="76"/>
      <c r="I64" s="12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V64" s="106"/>
    </row>
    <row r="65" spans="1:22" x14ac:dyDescent="0.25">
      <c r="A65" s="76"/>
      <c r="B65" s="76"/>
      <c r="C65" s="76"/>
      <c r="D65" s="76"/>
      <c r="E65" s="129"/>
      <c r="F65" s="129"/>
      <c r="G65" s="80"/>
      <c r="H65" s="76"/>
      <c r="I65" s="12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V65" s="106"/>
    </row>
    <row r="66" spans="1:22" x14ac:dyDescent="0.25">
      <c r="A66" s="76"/>
      <c r="B66" s="76"/>
      <c r="C66" s="76"/>
      <c r="D66" s="76"/>
      <c r="E66" s="129"/>
      <c r="F66" s="129"/>
      <c r="G66" s="80"/>
      <c r="H66" s="76"/>
      <c r="I66" s="12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V66" s="106"/>
    </row>
    <row r="67" spans="1:22" x14ac:dyDescent="0.25">
      <c r="A67" s="76"/>
      <c r="B67" s="76"/>
      <c r="C67" s="76"/>
      <c r="D67" s="76"/>
      <c r="E67" s="129"/>
      <c r="F67" s="129"/>
      <c r="G67" s="80"/>
      <c r="H67" s="76"/>
      <c r="I67" s="12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V67" s="106"/>
    </row>
    <row r="68" spans="1:22" x14ac:dyDescent="0.25">
      <c r="A68" s="76"/>
      <c r="B68" s="76"/>
      <c r="C68" s="76"/>
      <c r="D68" s="76"/>
      <c r="E68" s="129"/>
      <c r="F68" s="129"/>
      <c r="G68" s="80"/>
      <c r="H68" s="76"/>
      <c r="I68" s="12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V68" s="106"/>
    </row>
    <row r="69" spans="1:22" x14ac:dyDescent="0.25">
      <c r="A69" s="76"/>
      <c r="B69" s="76"/>
      <c r="C69" s="76"/>
      <c r="D69" s="76"/>
      <c r="E69" s="129"/>
      <c r="F69" s="129"/>
      <c r="G69" s="80"/>
      <c r="H69" s="76"/>
      <c r="I69" s="12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V69" s="106"/>
    </row>
    <row r="70" spans="1:22" x14ac:dyDescent="0.25">
      <c r="A70" s="76"/>
      <c r="B70" s="76"/>
      <c r="C70" s="76"/>
      <c r="D70" s="76"/>
      <c r="E70" s="129"/>
      <c r="F70" s="129"/>
      <c r="G70" s="80"/>
      <c r="H70" s="76"/>
      <c r="I70" s="12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V70" s="106"/>
    </row>
    <row r="71" spans="1:22" x14ac:dyDescent="0.25">
      <c r="A71" s="76"/>
      <c r="B71" s="76"/>
      <c r="C71" s="76"/>
      <c r="D71" s="76"/>
      <c r="E71" s="129"/>
      <c r="F71" s="129"/>
      <c r="G71" s="80"/>
      <c r="H71" s="76"/>
      <c r="I71" s="12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V71" s="106"/>
    </row>
    <row r="72" spans="1:22" x14ac:dyDescent="0.25">
      <c r="A72" s="76"/>
      <c r="B72" s="76"/>
      <c r="C72" s="76"/>
      <c r="D72" s="76"/>
      <c r="E72" s="129"/>
      <c r="F72" s="129"/>
      <c r="G72" s="80"/>
      <c r="H72" s="76"/>
      <c r="I72" s="129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V72" s="106"/>
    </row>
    <row r="73" spans="1:22" x14ac:dyDescent="0.25">
      <c r="A73" s="76"/>
      <c r="B73" s="76"/>
      <c r="C73" s="76"/>
      <c r="D73" s="76"/>
      <c r="E73" s="129"/>
      <c r="F73" s="129"/>
      <c r="G73" s="80"/>
      <c r="H73" s="76"/>
      <c r="I73" s="129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V73" s="106"/>
    </row>
    <row r="74" spans="1:22" x14ac:dyDescent="0.25">
      <c r="A74" s="76"/>
      <c r="B74" s="76"/>
      <c r="C74" s="76"/>
      <c r="D74" s="76"/>
      <c r="E74" s="129"/>
      <c r="F74" s="129"/>
      <c r="G74" s="80"/>
      <c r="H74" s="76"/>
      <c r="I74" s="12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V74" s="106"/>
    </row>
    <row r="75" spans="1:22" x14ac:dyDescent="0.25">
      <c r="A75" s="76"/>
      <c r="B75" s="76"/>
      <c r="C75" s="76"/>
      <c r="D75" s="76"/>
      <c r="E75" s="129"/>
      <c r="F75" s="129"/>
      <c r="G75" s="80"/>
      <c r="H75" s="76"/>
      <c r="I75" s="129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V75" s="106"/>
    </row>
    <row r="76" spans="1:22" x14ac:dyDescent="0.25">
      <c r="A76" s="76"/>
      <c r="B76" s="76"/>
      <c r="C76" s="76"/>
      <c r="D76" s="76"/>
      <c r="E76" s="129"/>
      <c r="F76" s="129"/>
      <c r="G76" s="80"/>
      <c r="H76" s="76"/>
      <c r="I76" s="129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V76" s="106"/>
    </row>
    <row r="77" spans="1:22" x14ac:dyDescent="0.25">
      <c r="A77" s="76"/>
      <c r="B77" s="76"/>
      <c r="C77" s="76"/>
      <c r="D77" s="76"/>
      <c r="E77" s="129"/>
      <c r="F77" s="129"/>
      <c r="G77" s="80"/>
      <c r="H77" s="76"/>
      <c r="I77" s="12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V77" s="106"/>
    </row>
    <row r="78" spans="1:22" x14ac:dyDescent="0.25">
      <c r="A78" s="76"/>
      <c r="B78" s="76"/>
      <c r="C78" s="76"/>
      <c r="D78" s="76"/>
      <c r="E78" s="129"/>
      <c r="F78" s="129"/>
      <c r="G78" s="80"/>
      <c r="H78" s="76"/>
      <c r="I78" s="129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V78" s="106"/>
    </row>
    <row r="79" spans="1:22" x14ac:dyDescent="0.25">
      <c r="A79" s="76"/>
      <c r="B79" s="76"/>
      <c r="C79" s="76"/>
      <c r="D79" s="76"/>
      <c r="E79" s="129"/>
      <c r="F79" s="129"/>
      <c r="G79" s="80"/>
      <c r="H79" s="76"/>
      <c r="I79" s="12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V79" s="106"/>
    </row>
    <row r="80" spans="1:22" x14ac:dyDescent="0.25">
      <c r="A80" s="76"/>
      <c r="B80" s="76"/>
      <c r="C80" s="76"/>
      <c r="D80" s="76"/>
      <c r="E80" s="129"/>
      <c r="F80" s="129"/>
      <c r="G80" s="80"/>
      <c r="H80" s="76"/>
      <c r="I80" s="129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V80" s="106"/>
    </row>
    <row r="81" spans="1:22" x14ac:dyDescent="0.25">
      <c r="A81" s="76"/>
      <c r="B81" s="76"/>
      <c r="C81" s="76"/>
      <c r="D81" s="76"/>
      <c r="E81" s="129"/>
      <c r="F81" s="129"/>
      <c r="G81" s="80"/>
      <c r="H81" s="76"/>
      <c r="I81" s="129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V81" s="106"/>
    </row>
    <row r="82" spans="1:22" x14ac:dyDescent="0.25">
      <c r="A82" s="76"/>
      <c r="B82" s="76"/>
      <c r="C82" s="76"/>
      <c r="D82" s="76"/>
      <c r="E82" s="129"/>
      <c r="F82" s="129"/>
      <c r="G82" s="80"/>
      <c r="H82" s="76"/>
      <c r="I82" s="129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V82" s="106"/>
    </row>
    <row r="83" spans="1:22" x14ac:dyDescent="0.25">
      <c r="A83" s="76"/>
      <c r="B83" s="76"/>
      <c r="C83" s="76"/>
      <c r="D83" s="76"/>
      <c r="E83" s="129"/>
      <c r="F83" s="129"/>
      <c r="G83" s="80"/>
      <c r="H83" s="76"/>
      <c r="I83" s="129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V83" s="106"/>
    </row>
    <row r="84" spans="1:22" x14ac:dyDescent="0.25">
      <c r="A84" s="76"/>
      <c r="B84" s="76"/>
      <c r="C84" s="76"/>
      <c r="D84" s="76"/>
      <c r="E84" s="129"/>
      <c r="F84" s="129"/>
      <c r="G84" s="80"/>
      <c r="H84" s="76"/>
      <c r="I84" s="129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V84" s="106"/>
    </row>
    <row r="85" spans="1:22" x14ac:dyDescent="0.25">
      <c r="A85" s="76"/>
      <c r="B85" s="76"/>
      <c r="C85" s="76"/>
      <c r="D85" s="76"/>
      <c r="E85" s="129"/>
      <c r="F85" s="129"/>
      <c r="G85" s="80"/>
      <c r="H85" s="76"/>
      <c r="I85" s="129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V85" s="106"/>
    </row>
    <row r="86" spans="1:22" x14ac:dyDescent="0.25">
      <c r="A86" s="76"/>
      <c r="B86" s="76"/>
      <c r="C86" s="76"/>
      <c r="D86" s="76"/>
      <c r="E86" s="129"/>
      <c r="F86" s="129"/>
      <c r="G86" s="80"/>
      <c r="H86" s="76"/>
      <c r="I86" s="129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V86" s="106"/>
    </row>
    <row r="87" spans="1:22" x14ac:dyDescent="0.25">
      <c r="A87" s="76"/>
      <c r="B87" s="76"/>
      <c r="C87" s="76"/>
      <c r="D87" s="76"/>
      <c r="E87" s="129"/>
      <c r="F87" s="129"/>
      <c r="G87" s="80"/>
      <c r="H87" s="76"/>
      <c r="I87" s="12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V87" s="106"/>
    </row>
    <row r="88" spans="1:22" x14ac:dyDescent="0.25">
      <c r="A88" s="76"/>
      <c r="B88" s="76"/>
      <c r="C88" s="76"/>
      <c r="D88" s="76"/>
      <c r="E88" s="129"/>
      <c r="F88" s="129"/>
      <c r="G88" s="80"/>
      <c r="H88" s="76"/>
      <c r="I88" s="12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V88" s="106"/>
    </row>
    <row r="89" spans="1:22" x14ac:dyDescent="0.25">
      <c r="A89" s="76"/>
      <c r="B89" s="76"/>
      <c r="C89" s="76"/>
      <c r="D89" s="76"/>
      <c r="E89" s="129"/>
      <c r="F89" s="129"/>
      <c r="G89" s="80"/>
      <c r="H89" s="76"/>
      <c r="I89" s="12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V89" s="106"/>
    </row>
    <row r="90" spans="1:22" x14ac:dyDescent="0.25">
      <c r="A90" s="76"/>
      <c r="B90" s="76"/>
      <c r="C90" s="76"/>
      <c r="D90" s="76"/>
      <c r="E90" s="129"/>
      <c r="F90" s="129"/>
      <c r="G90" s="80"/>
      <c r="H90" s="76"/>
      <c r="I90" s="12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V90" s="106"/>
    </row>
    <row r="91" spans="1:22" x14ac:dyDescent="0.25">
      <c r="A91" s="76"/>
      <c r="B91" s="76"/>
      <c r="C91" s="76"/>
      <c r="D91" s="76"/>
      <c r="E91" s="129"/>
      <c r="F91" s="129"/>
      <c r="G91" s="80"/>
      <c r="H91" s="76"/>
      <c r="I91" s="12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V91" s="106"/>
    </row>
    <row r="92" spans="1:22" x14ac:dyDescent="0.25">
      <c r="A92" s="76"/>
      <c r="B92" s="76"/>
      <c r="C92" s="76"/>
      <c r="D92" s="76"/>
      <c r="E92" s="129"/>
      <c r="F92" s="129"/>
      <c r="G92" s="80"/>
      <c r="H92" s="76"/>
      <c r="I92" s="12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V92" s="106"/>
    </row>
    <row r="93" spans="1:22" x14ac:dyDescent="0.25">
      <c r="A93" s="76"/>
      <c r="B93" s="76"/>
      <c r="C93" s="76"/>
      <c r="D93" s="76"/>
      <c r="E93" s="129"/>
      <c r="F93" s="129"/>
      <c r="G93" s="80"/>
      <c r="H93" s="76"/>
      <c r="I93" s="12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V93" s="106"/>
    </row>
    <row r="94" spans="1:22" x14ac:dyDescent="0.25">
      <c r="A94" s="76"/>
      <c r="B94" s="76"/>
      <c r="C94" s="76"/>
      <c r="D94" s="76"/>
      <c r="E94" s="129"/>
      <c r="F94" s="129"/>
      <c r="G94" s="80"/>
      <c r="H94" s="76"/>
      <c r="I94" s="12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V94" s="106"/>
    </row>
    <row r="95" spans="1:22" x14ac:dyDescent="0.25">
      <c r="A95" s="76"/>
      <c r="B95" s="76"/>
      <c r="C95" s="76"/>
      <c r="D95" s="76"/>
      <c r="E95" s="129"/>
      <c r="F95" s="129"/>
      <c r="G95" s="80"/>
      <c r="H95" s="76"/>
      <c r="I95" s="129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V95" s="106"/>
    </row>
    <row r="96" spans="1:22" x14ac:dyDescent="0.25">
      <c r="A96" s="76"/>
      <c r="B96" s="76"/>
      <c r="C96" s="76"/>
      <c r="D96" s="76"/>
      <c r="E96" s="129"/>
      <c r="F96" s="129"/>
      <c r="G96" s="80"/>
      <c r="H96" s="76"/>
      <c r="I96" s="129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V96" s="106"/>
    </row>
    <row r="97" spans="1:22" x14ac:dyDescent="0.25">
      <c r="A97" s="76"/>
      <c r="B97" s="76"/>
      <c r="C97" s="76"/>
      <c r="D97" s="76"/>
      <c r="E97" s="129"/>
      <c r="F97" s="129"/>
      <c r="G97" s="80"/>
      <c r="H97" s="76"/>
      <c r="I97" s="129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V97" s="106"/>
    </row>
    <row r="98" spans="1:22" x14ac:dyDescent="0.25">
      <c r="A98" s="76"/>
      <c r="B98" s="76"/>
      <c r="C98" s="76"/>
      <c r="D98" s="76"/>
      <c r="E98" s="129"/>
      <c r="F98" s="129"/>
      <c r="G98" s="80"/>
      <c r="H98" s="76"/>
      <c r="I98" s="129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V98" s="106"/>
    </row>
    <row r="99" spans="1:22" x14ac:dyDescent="0.25">
      <c r="A99" s="76"/>
      <c r="B99" s="76"/>
      <c r="C99" s="76"/>
      <c r="D99" s="76"/>
      <c r="E99" s="129"/>
      <c r="F99" s="129"/>
      <c r="G99" s="80"/>
      <c r="H99" s="76"/>
      <c r="I99" s="129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V99" s="106"/>
    </row>
    <row r="100" spans="1:22" x14ac:dyDescent="0.25">
      <c r="A100" s="76"/>
      <c r="B100" s="76"/>
      <c r="C100" s="76"/>
      <c r="D100" s="76"/>
      <c r="E100" s="129"/>
      <c r="F100" s="129"/>
      <c r="G100" s="80"/>
      <c r="H100" s="76"/>
      <c r="I100" s="129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V100" s="106"/>
    </row>
    <row r="101" spans="1:22" x14ac:dyDescent="0.25">
      <c r="A101" s="76"/>
      <c r="B101" s="76"/>
      <c r="C101" s="76"/>
      <c r="D101" s="76"/>
      <c r="E101" s="129"/>
      <c r="F101" s="129"/>
      <c r="G101" s="80"/>
      <c r="H101" s="76"/>
      <c r="I101" s="129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V101" s="106"/>
    </row>
    <row r="102" spans="1:22" x14ac:dyDescent="0.25">
      <c r="A102" s="76"/>
      <c r="B102" s="76"/>
      <c r="C102" s="76"/>
      <c r="D102" s="76"/>
      <c r="E102" s="129"/>
      <c r="F102" s="129"/>
      <c r="G102" s="80"/>
      <c r="H102" s="76"/>
      <c r="I102" s="129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V102" s="106"/>
    </row>
    <row r="103" spans="1:22" x14ac:dyDescent="0.25">
      <c r="A103" s="76"/>
      <c r="B103" s="76"/>
      <c r="C103" s="76"/>
      <c r="D103" s="76"/>
      <c r="E103" s="129"/>
      <c r="F103" s="129"/>
      <c r="G103" s="80"/>
      <c r="H103" s="76"/>
      <c r="I103" s="129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V103" s="106"/>
    </row>
    <row r="104" spans="1:22" x14ac:dyDescent="0.25">
      <c r="A104" s="76"/>
      <c r="B104" s="76"/>
      <c r="C104" s="76"/>
      <c r="D104" s="76"/>
      <c r="E104" s="129"/>
      <c r="F104" s="129"/>
      <c r="G104" s="80"/>
      <c r="H104" s="76"/>
      <c r="I104" s="129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V104" s="106"/>
    </row>
    <row r="105" spans="1:22" x14ac:dyDescent="0.25">
      <c r="A105" s="76"/>
      <c r="B105" s="76"/>
      <c r="C105" s="76"/>
      <c r="D105" s="76"/>
      <c r="E105" s="129"/>
      <c r="F105" s="129"/>
      <c r="G105" s="80"/>
      <c r="H105" s="76"/>
      <c r="I105" s="129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V105" s="106"/>
    </row>
    <row r="106" spans="1:22" x14ac:dyDescent="0.25">
      <c r="A106" s="76"/>
      <c r="B106" s="76"/>
      <c r="C106" s="76"/>
      <c r="D106" s="76"/>
      <c r="E106" s="129"/>
      <c r="F106" s="129"/>
      <c r="G106" s="80"/>
      <c r="H106" s="76"/>
      <c r="I106" s="129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V106" s="106"/>
    </row>
    <row r="107" spans="1:22" x14ac:dyDescent="0.25">
      <c r="A107" s="76"/>
      <c r="B107" s="76"/>
      <c r="C107" s="76"/>
      <c r="D107" s="76"/>
      <c r="E107" s="129"/>
      <c r="F107" s="129"/>
      <c r="G107" s="80"/>
      <c r="H107" s="76"/>
      <c r="I107" s="129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V107" s="106"/>
    </row>
    <row r="108" spans="1:22" x14ac:dyDescent="0.25">
      <c r="A108" s="76"/>
      <c r="B108" s="76"/>
      <c r="C108" s="76"/>
      <c r="D108" s="76"/>
      <c r="E108" s="129"/>
      <c r="F108" s="129"/>
      <c r="G108" s="80"/>
      <c r="H108" s="76"/>
      <c r="I108" s="129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V108" s="106"/>
    </row>
    <row r="109" spans="1:22" x14ac:dyDescent="0.25">
      <c r="A109" s="76"/>
      <c r="B109" s="76"/>
      <c r="C109" s="76"/>
      <c r="D109" s="76"/>
      <c r="E109" s="129"/>
      <c r="F109" s="129"/>
      <c r="G109" s="80"/>
      <c r="H109" s="76"/>
      <c r="I109" s="129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V109" s="106"/>
    </row>
    <row r="110" spans="1:22" x14ac:dyDescent="0.25">
      <c r="A110" s="76"/>
      <c r="B110" s="76"/>
      <c r="C110" s="76"/>
      <c r="D110" s="76"/>
      <c r="E110" s="129"/>
      <c r="F110" s="129"/>
      <c r="G110" s="80"/>
      <c r="H110" s="76"/>
      <c r="I110" s="129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V110" s="106"/>
    </row>
    <row r="111" spans="1:22" x14ac:dyDescent="0.25">
      <c r="A111" s="76"/>
      <c r="B111" s="76"/>
      <c r="C111" s="76"/>
      <c r="D111" s="76"/>
      <c r="E111" s="129"/>
      <c r="F111" s="129"/>
      <c r="G111" s="80"/>
      <c r="H111" s="76"/>
      <c r="I111" s="129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V111" s="106"/>
    </row>
    <row r="112" spans="1:22" x14ac:dyDescent="0.25">
      <c r="A112" s="76"/>
      <c r="B112" s="76"/>
      <c r="C112" s="76"/>
      <c r="D112" s="76"/>
      <c r="E112" s="129"/>
      <c r="F112" s="129"/>
      <c r="G112" s="80"/>
      <c r="H112" s="76"/>
      <c r="I112" s="129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V112" s="106"/>
    </row>
    <row r="113" spans="1:22" x14ac:dyDescent="0.25">
      <c r="A113" s="76"/>
      <c r="B113" s="76"/>
      <c r="C113" s="76"/>
      <c r="D113" s="76"/>
      <c r="E113" s="129"/>
      <c r="F113" s="129"/>
      <c r="G113" s="80"/>
      <c r="H113" s="76"/>
      <c r="I113" s="129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V113" s="106"/>
    </row>
    <row r="114" spans="1:22" x14ac:dyDescent="0.25">
      <c r="A114" s="76"/>
      <c r="B114" s="76"/>
      <c r="C114" s="76"/>
      <c r="D114" s="76"/>
      <c r="E114" s="129"/>
      <c r="F114" s="129"/>
      <c r="G114" s="80"/>
      <c r="H114" s="76"/>
      <c r="I114" s="129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V114" s="106"/>
    </row>
    <row r="115" spans="1:22" x14ac:dyDescent="0.25">
      <c r="A115" s="76"/>
      <c r="B115" s="76"/>
      <c r="C115" s="76"/>
      <c r="D115" s="76"/>
      <c r="E115" s="129"/>
      <c r="F115" s="129"/>
      <c r="G115" s="80"/>
      <c r="H115" s="76"/>
      <c r="I115" s="129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V115" s="106"/>
    </row>
    <row r="116" spans="1:22" x14ac:dyDescent="0.25">
      <c r="A116" s="76"/>
      <c r="B116" s="76"/>
      <c r="C116" s="76"/>
      <c r="D116" s="76"/>
      <c r="E116" s="129"/>
      <c r="F116" s="129"/>
      <c r="G116" s="80"/>
      <c r="H116" s="76"/>
      <c r="I116" s="129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V116" s="106"/>
    </row>
    <row r="117" spans="1:22" x14ac:dyDescent="0.25">
      <c r="A117" s="76"/>
      <c r="B117" s="76"/>
      <c r="C117" s="76"/>
      <c r="D117" s="76"/>
      <c r="E117" s="129"/>
      <c r="F117" s="129"/>
      <c r="G117" s="80"/>
      <c r="H117" s="76"/>
      <c r="I117" s="129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V117" s="106"/>
    </row>
    <row r="118" spans="1:22" x14ac:dyDescent="0.25">
      <c r="A118" s="76"/>
      <c r="B118" s="76"/>
      <c r="C118" s="76"/>
      <c r="D118" s="76"/>
      <c r="E118" s="129"/>
      <c r="F118" s="129"/>
      <c r="G118" s="80"/>
      <c r="H118" s="76"/>
      <c r="I118" s="129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V118" s="106"/>
    </row>
    <row r="119" spans="1:22" x14ac:dyDescent="0.25">
      <c r="A119" s="76"/>
      <c r="B119" s="76"/>
      <c r="C119" s="76"/>
      <c r="D119" s="76"/>
      <c r="E119" s="129"/>
      <c r="F119" s="129"/>
      <c r="G119" s="80"/>
      <c r="H119" s="76"/>
      <c r="I119" s="129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V119" s="106"/>
    </row>
    <row r="120" spans="1:22" x14ac:dyDescent="0.25">
      <c r="A120" s="76"/>
      <c r="B120" s="76"/>
      <c r="C120" s="76"/>
      <c r="D120" s="76"/>
      <c r="E120" s="129"/>
      <c r="F120" s="129"/>
      <c r="G120" s="80"/>
      <c r="H120" s="76"/>
      <c r="I120" s="129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V120" s="106"/>
    </row>
    <row r="121" spans="1:22" x14ac:dyDescent="0.25">
      <c r="A121" s="76"/>
      <c r="B121" s="76"/>
      <c r="C121" s="76"/>
      <c r="D121" s="76"/>
      <c r="E121" s="129"/>
      <c r="F121" s="129"/>
      <c r="G121" s="80"/>
      <c r="H121" s="76"/>
      <c r="I121" s="129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V121" s="106"/>
    </row>
    <row r="122" spans="1:22" x14ac:dyDescent="0.25">
      <c r="A122" s="76"/>
      <c r="B122" s="76"/>
      <c r="C122" s="76"/>
      <c r="D122" s="76"/>
      <c r="E122" s="129"/>
      <c r="F122" s="129"/>
      <c r="G122" s="80"/>
      <c r="H122" s="76"/>
      <c r="I122" s="129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V122" s="106"/>
    </row>
    <row r="123" spans="1:22" x14ac:dyDescent="0.25">
      <c r="A123" s="76"/>
      <c r="B123" s="76"/>
      <c r="C123" s="76"/>
      <c r="D123" s="76"/>
      <c r="E123" s="129"/>
      <c r="F123" s="129"/>
      <c r="G123" s="80"/>
      <c r="H123" s="76"/>
      <c r="I123" s="129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V123" s="106"/>
    </row>
    <row r="124" spans="1:22" x14ac:dyDescent="0.25">
      <c r="A124" s="76"/>
      <c r="B124" s="76"/>
      <c r="C124" s="76"/>
      <c r="D124" s="76"/>
      <c r="E124" s="129"/>
      <c r="F124" s="129"/>
      <c r="G124" s="80"/>
      <c r="H124" s="76"/>
      <c r="I124" s="129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V124" s="106"/>
    </row>
    <row r="125" spans="1:22" x14ac:dyDescent="0.25">
      <c r="A125" s="76"/>
      <c r="B125" s="76"/>
      <c r="C125" s="76"/>
      <c r="D125" s="76"/>
      <c r="E125" s="129"/>
      <c r="F125" s="129"/>
      <c r="G125" s="80"/>
      <c r="H125" s="76"/>
      <c r="I125" s="129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V125" s="106"/>
    </row>
    <row r="126" spans="1:22" x14ac:dyDescent="0.25">
      <c r="A126" s="76"/>
      <c r="B126" s="76"/>
      <c r="C126" s="76"/>
      <c r="D126" s="76"/>
      <c r="E126" s="129"/>
      <c r="F126" s="129"/>
      <c r="G126" s="80"/>
      <c r="H126" s="76"/>
      <c r="I126" s="129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V126" s="106"/>
    </row>
    <row r="127" spans="1:22" x14ac:dyDescent="0.25">
      <c r="A127" s="76"/>
      <c r="B127" s="76"/>
      <c r="C127" s="76"/>
      <c r="D127" s="76"/>
      <c r="E127" s="129"/>
      <c r="F127" s="129"/>
      <c r="G127" s="80"/>
      <c r="H127" s="76"/>
      <c r="I127" s="129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V127" s="106"/>
    </row>
    <row r="128" spans="1:22" x14ac:dyDescent="0.25">
      <c r="A128" s="76"/>
      <c r="B128" s="76"/>
      <c r="C128" s="76"/>
      <c r="D128" s="76"/>
      <c r="E128" s="129"/>
      <c r="F128" s="129"/>
      <c r="G128" s="80"/>
      <c r="H128" s="76"/>
      <c r="I128" s="129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V128" s="106"/>
    </row>
    <row r="129" spans="1:22" x14ac:dyDescent="0.25">
      <c r="A129" s="76"/>
      <c r="B129" s="76"/>
      <c r="C129" s="76"/>
      <c r="D129" s="76"/>
      <c r="E129" s="129"/>
      <c r="F129" s="129"/>
      <c r="G129" s="80"/>
      <c r="H129" s="76"/>
      <c r="I129" s="129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V129" s="106"/>
    </row>
    <row r="130" spans="1:22" x14ac:dyDescent="0.25">
      <c r="A130" s="76"/>
      <c r="B130" s="76"/>
      <c r="C130" s="76"/>
      <c r="D130" s="76"/>
      <c r="E130" s="129"/>
      <c r="F130" s="129"/>
      <c r="G130" s="80"/>
      <c r="H130" s="76"/>
      <c r="I130" s="129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V130" s="106"/>
    </row>
    <row r="131" spans="1:22" x14ac:dyDescent="0.25">
      <c r="A131" s="76"/>
      <c r="B131" s="76"/>
      <c r="C131" s="76"/>
      <c r="D131" s="76"/>
      <c r="E131" s="129"/>
      <c r="F131" s="129"/>
      <c r="G131" s="80"/>
      <c r="H131" s="76"/>
      <c r="I131" s="129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V131" s="106"/>
    </row>
    <row r="132" spans="1:22" x14ac:dyDescent="0.25">
      <c r="A132" s="76"/>
      <c r="B132" s="76"/>
      <c r="C132" s="76"/>
      <c r="D132" s="76"/>
      <c r="E132" s="129"/>
      <c r="F132" s="129"/>
      <c r="G132" s="80"/>
      <c r="H132" s="76"/>
      <c r="I132" s="129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V132" s="106"/>
    </row>
    <row r="133" spans="1:22" x14ac:dyDescent="0.25">
      <c r="A133" s="76"/>
      <c r="B133" s="76"/>
      <c r="C133" s="76"/>
      <c r="D133" s="76"/>
      <c r="E133" s="129"/>
      <c r="F133" s="129"/>
      <c r="G133" s="80"/>
      <c r="H133" s="76"/>
      <c r="I133" s="129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V133" s="106"/>
    </row>
    <row r="134" spans="1:22" x14ac:dyDescent="0.25">
      <c r="A134" s="76"/>
      <c r="B134" s="76"/>
      <c r="C134" s="76"/>
      <c r="D134" s="76"/>
      <c r="E134" s="129"/>
      <c r="F134" s="129"/>
      <c r="G134" s="80"/>
      <c r="H134" s="76"/>
      <c r="I134" s="129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V134" s="106"/>
    </row>
    <row r="135" spans="1:22" x14ac:dyDescent="0.25">
      <c r="A135" s="76"/>
      <c r="B135" s="76"/>
      <c r="C135" s="76"/>
      <c r="D135" s="76"/>
      <c r="E135" s="129"/>
      <c r="F135" s="129"/>
      <c r="G135" s="80"/>
      <c r="H135" s="76"/>
      <c r="I135" s="129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V135" s="106"/>
    </row>
    <row r="136" spans="1:22" x14ac:dyDescent="0.25">
      <c r="A136" s="76"/>
      <c r="B136" s="76"/>
      <c r="C136" s="76"/>
      <c r="D136" s="76"/>
      <c r="E136" s="129"/>
      <c r="F136" s="129"/>
      <c r="G136" s="80"/>
      <c r="H136" s="76"/>
      <c r="I136" s="129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V136" s="106"/>
    </row>
    <row r="137" spans="1:22" x14ac:dyDescent="0.25">
      <c r="A137" s="76"/>
      <c r="B137" s="76"/>
      <c r="C137" s="76"/>
      <c r="D137" s="76"/>
      <c r="E137" s="129"/>
      <c r="F137" s="129"/>
      <c r="G137" s="80"/>
      <c r="H137" s="76"/>
      <c r="I137" s="129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V137" s="106"/>
    </row>
    <row r="138" spans="1:22" x14ac:dyDescent="0.25">
      <c r="A138" s="76"/>
      <c r="B138" s="76"/>
      <c r="C138" s="76"/>
      <c r="D138" s="76"/>
      <c r="E138" s="129"/>
      <c r="F138" s="129"/>
      <c r="G138" s="80"/>
      <c r="H138" s="76"/>
      <c r="I138" s="129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V138" s="106"/>
    </row>
    <row r="139" spans="1:22" x14ac:dyDescent="0.25">
      <c r="A139" s="76"/>
      <c r="B139" s="76"/>
      <c r="C139" s="76"/>
      <c r="D139" s="76"/>
      <c r="E139" s="129"/>
      <c r="F139" s="129"/>
      <c r="G139" s="80"/>
      <c r="H139" s="76"/>
      <c r="I139" s="129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V139" s="106"/>
    </row>
    <row r="140" spans="1:22" x14ac:dyDescent="0.25">
      <c r="A140" s="76"/>
      <c r="B140" s="76"/>
      <c r="C140" s="76"/>
      <c r="D140" s="76"/>
      <c r="E140" s="129"/>
      <c r="F140" s="129"/>
      <c r="G140" s="80"/>
      <c r="H140" s="76"/>
      <c r="I140" s="129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V140" s="106"/>
    </row>
    <row r="141" spans="1:22" x14ac:dyDescent="0.25">
      <c r="A141" s="76"/>
      <c r="B141" s="76"/>
      <c r="C141" s="76"/>
      <c r="D141" s="76"/>
      <c r="E141" s="129"/>
      <c r="F141" s="129"/>
      <c r="G141" s="80"/>
      <c r="H141" s="76"/>
      <c r="I141" s="129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V141" s="106"/>
    </row>
    <row r="142" spans="1:22" x14ac:dyDescent="0.25">
      <c r="A142" s="76"/>
      <c r="B142" s="76"/>
      <c r="C142" s="76"/>
      <c r="D142" s="76"/>
      <c r="E142" s="129"/>
      <c r="F142" s="129"/>
      <c r="G142" s="80"/>
      <c r="H142" s="76"/>
      <c r="I142" s="129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V142" s="106"/>
    </row>
    <row r="143" spans="1:22" x14ac:dyDescent="0.25">
      <c r="A143" s="76"/>
      <c r="B143" s="76"/>
      <c r="C143" s="76"/>
      <c r="D143" s="76"/>
      <c r="E143" s="129"/>
      <c r="F143" s="129"/>
      <c r="G143" s="80"/>
      <c r="H143" s="76"/>
      <c r="I143" s="129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V143" s="106"/>
    </row>
    <row r="144" spans="1:22" x14ac:dyDescent="0.25">
      <c r="A144" s="76"/>
      <c r="B144" s="76"/>
      <c r="C144" s="76"/>
      <c r="D144" s="76"/>
      <c r="E144" s="129"/>
      <c r="F144" s="129"/>
      <c r="G144" s="80"/>
      <c r="H144" s="76"/>
      <c r="I144" s="129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V144" s="106"/>
    </row>
    <row r="145" spans="1:22" x14ac:dyDescent="0.25">
      <c r="A145" s="76"/>
      <c r="B145" s="76"/>
      <c r="C145" s="76"/>
      <c r="D145" s="76"/>
      <c r="E145" s="129"/>
      <c r="F145" s="129"/>
      <c r="G145" s="80"/>
      <c r="H145" s="76"/>
      <c r="I145" s="129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V145" s="106"/>
    </row>
    <row r="146" spans="1:22" x14ac:dyDescent="0.25">
      <c r="A146" s="76"/>
      <c r="B146" s="76"/>
      <c r="C146" s="76"/>
      <c r="D146" s="76"/>
      <c r="E146" s="129"/>
      <c r="F146" s="129"/>
      <c r="G146" s="80"/>
      <c r="H146" s="76"/>
      <c r="I146" s="129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V146" s="106"/>
    </row>
    <row r="147" spans="1:22" x14ac:dyDescent="0.25">
      <c r="A147" s="76"/>
      <c r="B147" s="76"/>
      <c r="C147" s="76"/>
      <c r="D147" s="76"/>
      <c r="E147" s="129"/>
      <c r="F147" s="129"/>
      <c r="G147" s="80"/>
      <c r="H147" s="76"/>
      <c r="I147" s="129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V147" s="106"/>
    </row>
    <row r="148" spans="1:22" x14ac:dyDescent="0.25">
      <c r="A148" s="76"/>
      <c r="B148" s="76"/>
      <c r="C148" s="76"/>
      <c r="D148" s="76"/>
      <c r="E148" s="129"/>
      <c r="F148" s="129"/>
      <c r="G148" s="80"/>
      <c r="H148" s="76"/>
      <c r="I148" s="129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V148" s="106"/>
    </row>
    <row r="149" spans="1:22" x14ac:dyDescent="0.25">
      <c r="A149" s="76"/>
      <c r="B149" s="76"/>
      <c r="C149" s="76"/>
      <c r="D149" s="76"/>
      <c r="E149" s="129"/>
      <c r="F149" s="129"/>
      <c r="G149" s="80"/>
      <c r="H149" s="76"/>
      <c r="I149" s="129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V149" s="106"/>
    </row>
    <row r="150" spans="1:22" x14ac:dyDescent="0.25">
      <c r="A150" s="76"/>
      <c r="B150" s="76"/>
      <c r="C150" s="76"/>
      <c r="D150" s="76"/>
      <c r="E150" s="129"/>
      <c r="F150" s="129"/>
      <c r="G150" s="80"/>
      <c r="H150" s="76"/>
      <c r="I150" s="129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V150" s="106"/>
    </row>
    <row r="151" spans="1:22" x14ac:dyDescent="0.25">
      <c r="A151" s="76"/>
      <c r="B151" s="76"/>
      <c r="C151" s="76"/>
      <c r="D151" s="76"/>
      <c r="E151" s="129"/>
      <c r="F151" s="129"/>
      <c r="G151" s="80"/>
      <c r="H151" s="76"/>
      <c r="I151" s="129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V151" s="106"/>
    </row>
    <row r="152" spans="1:22" x14ac:dyDescent="0.25">
      <c r="A152" s="76"/>
      <c r="B152" s="76"/>
      <c r="C152" s="76"/>
      <c r="D152" s="76"/>
      <c r="E152" s="129"/>
      <c r="F152" s="129"/>
      <c r="G152" s="80"/>
      <c r="H152" s="76"/>
      <c r="I152" s="129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V152" s="106"/>
    </row>
    <row r="153" spans="1:22" x14ac:dyDescent="0.25">
      <c r="A153" s="76"/>
      <c r="B153" s="76"/>
      <c r="C153" s="76"/>
      <c r="D153" s="76"/>
      <c r="E153" s="129"/>
      <c r="F153" s="129"/>
      <c r="G153" s="80"/>
      <c r="H153" s="76"/>
      <c r="I153" s="129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V153" s="106"/>
    </row>
    <row r="154" spans="1:22" x14ac:dyDescent="0.25">
      <c r="A154" s="76"/>
      <c r="B154" s="76"/>
      <c r="C154" s="76"/>
      <c r="D154" s="76"/>
      <c r="E154" s="129"/>
      <c r="F154" s="129"/>
      <c r="G154" s="80"/>
      <c r="H154" s="76"/>
      <c r="I154" s="129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V154" s="106"/>
    </row>
    <row r="155" spans="1:22" x14ac:dyDescent="0.25">
      <c r="A155" s="76"/>
      <c r="B155" s="76"/>
      <c r="C155" s="76"/>
      <c r="D155" s="76"/>
      <c r="E155" s="129"/>
      <c r="F155" s="129"/>
      <c r="G155" s="80"/>
      <c r="H155" s="76"/>
      <c r="I155" s="129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V155" s="106"/>
    </row>
    <row r="156" spans="1:22" x14ac:dyDescent="0.25">
      <c r="A156" s="76"/>
      <c r="B156" s="76"/>
      <c r="C156" s="76"/>
      <c r="D156" s="76"/>
      <c r="E156" s="129"/>
      <c r="F156" s="129"/>
      <c r="G156" s="80"/>
      <c r="H156" s="76"/>
      <c r="I156" s="129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V156" s="106"/>
    </row>
    <row r="157" spans="1:22" x14ac:dyDescent="0.25">
      <c r="A157" s="76"/>
      <c r="B157" s="76"/>
      <c r="C157" s="76"/>
      <c r="D157" s="76"/>
      <c r="E157" s="129"/>
      <c r="F157" s="129"/>
      <c r="G157" s="80"/>
      <c r="H157" s="76"/>
      <c r="I157" s="129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V157" s="106"/>
    </row>
    <row r="158" spans="1:22" x14ac:dyDescent="0.25">
      <c r="A158" s="76"/>
      <c r="B158" s="76"/>
      <c r="C158" s="76"/>
      <c r="D158" s="76"/>
      <c r="E158" s="129"/>
      <c r="F158" s="129"/>
      <c r="G158" s="80"/>
      <c r="H158" s="76"/>
      <c r="I158" s="129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V158" s="106"/>
    </row>
    <row r="159" spans="1:22" x14ac:dyDescent="0.25">
      <c r="A159" s="76"/>
      <c r="B159" s="76"/>
      <c r="C159" s="76"/>
      <c r="D159" s="76"/>
      <c r="E159" s="129"/>
      <c r="F159" s="129"/>
      <c r="G159" s="80"/>
      <c r="H159" s="76"/>
      <c r="I159" s="129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V159" s="106"/>
    </row>
    <row r="160" spans="1:22" x14ac:dyDescent="0.25">
      <c r="A160" s="76"/>
      <c r="B160" s="76"/>
      <c r="C160" s="76"/>
      <c r="D160" s="76"/>
      <c r="E160" s="129"/>
      <c r="F160" s="129"/>
      <c r="G160" s="80"/>
      <c r="H160" s="76"/>
      <c r="I160" s="129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V160" s="106"/>
    </row>
    <row r="161" spans="1:22" x14ac:dyDescent="0.25">
      <c r="A161" s="76"/>
      <c r="B161" s="76"/>
      <c r="C161" s="76"/>
      <c r="D161" s="76"/>
      <c r="E161" s="129"/>
      <c r="F161" s="129"/>
      <c r="G161" s="80"/>
      <c r="H161" s="76"/>
      <c r="I161" s="129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V161" s="106"/>
    </row>
    <row r="162" spans="1:22" x14ac:dyDescent="0.25">
      <c r="A162" s="76"/>
      <c r="B162" s="76"/>
      <c r="C162" s="76"/>
      <c r="D162" s="76"/>
      <c r="E162" s="129"/>
      <c r="F162" s="129"/>
      <c r="G162" s="80"/>
      <c r="H162" s="76"/>
      <c r="I162" s="129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V162" s="106"/>
    </row>
    <row r="163" spans="1:22" x14ac:dyDescent="0.25">
      <c r="A163" s="76"/>
      <c r="B163" s="76"/>
      <c r="C163" s="76"/>
      <c r="D163" s="76"/>
      <c r="E163" s="129"/>
      <c r="F163" s="129"/>
      <c r="G163" s="80"/>
      <c r="H163" s="76"/>
      <c r="I163" s="129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V163" s="106"/>
    </row>
    <row r="164" spans="1:22" x14ac:dyDescent="0.25">
      <c r="A164" s="76"/>
      <c r="B164" s="76"/>
      <c r="C164" s="76"/>
      <c r="D164" s="76"/>
      <c r="E164" s="129"/>
      <c r="F164" s="129"/>
      <c r="G164" s="80"/>
      <c r="H164" s="76"/>
      <c r="I164" s="129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V164" s="106"/>
    </row>
    <row r="165" spans="1:22" x14ac:dyDescent="0.25">
      <c r="A165" s="76"/>
      <c r="B165" s="76"/>
      <c r="C165" s="76"/>
      <c r="D165" s="76"/>
      <c r="E165" s="129"/>
      <c r="F165" s="129"/>
      <c r="G165" s="80"/>
      <c r="H165" s="76"/>
      <c r="I165" s="129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V165" s="106"/>
    </row>
    <row r="166" spans="1:22" x14ac:dyDescent="0.25">
      <c r="A166" s="76"/>
      <c r="B166" s="76"/>
      <c r="C166" s="76"/>
      <c r="D166" s="76"/>
      <c r="E166" s="129"/>
      <c r="F166" s="129"/>
      <c r="G166" s="80"/>
      <c r="H166" s="76"/>
      <c r="I166" s="129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V166" s="106"/>
    </row>
    <row r="167" spans="1:22" x14ac:dyDescent="0.25">
      <c r="A167" s="76"/>
      <c r="B167" s="76"/>
      <c r="C167" s="76"/>
      <c r="D167" s="76"/>
      <c r="E167" s="129"/>
      <c r="F167" s="129"/>
      <c r="G167" s="80"/>
      <c r="H167" s="76"/>
      <c r="I167" s="129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V167" s="106"/>
    </row>
    <row r="168" spans="1:22" x14ac:dyDescent="0.25">
      <c r="A168" s="76"/>
      <c r="B168" s="76"/>
      <c r="C168" s="76"/>
      <c r="D168" s="76"/>
      <c r="E168" s="129"/>
      <c r="F168" s="129"/>
      <c r="G168" s="80"/>
      <c r="H168" s="76"/>
      <c r="I168" s="129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V168" s="106"/>
    </row>
    <row r="169" spans="1:22" x14ac:dyDescent="0.25">
      <c r="A169" s="76"/>
      <c r="B169" s="76"/>
      <c r="C169" s="76"/>
      <c r="D169" s="76"/>
      <c r="E169" s="129"/>
      <c r="F169" s="129"/>
      <c r="G169" s="80"/>
      <c r="H169" s="76"/>
      <c r="I169" s="129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V169" s="106"/>
    </row>
    <row r="170" spans="1:22" x14ac:dyDescent="0.25">
      <c r="A170" s="76"/>
      <c r="B170" s="76"/>
      <c r="C170" s="76"/>
      <c r="D170" s="76"/>
      <c r="E170" s="129"/>
      <c r="F170" s="129"/>
      <c r="G170" s="80"/>
      <c r="H170" s="76"/>
      <c r="I170" s="129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V170" s="106"/>
    </row>
    <row r="171" spans="1:22" x14ac:dyDescent="0.25">
      <c r="A171" s="76"/>
      <c r="B171" s="76"/>
      <c r="C171" s="76"/>
      <c r="D171" s="76"/>
      <c r="E171" s="129"/>
      <c r="F171" s="129"/>
      <c r="G171" s="80"/>
      <c r="H171" s="76"/>
      <c r="I171" s="129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V171" s="106"/>
    </row>
    <row r="172" spans="1:22" x14ac:dyDescent="0.25">
      <c r="A172" s="76"/>
      <c r="B172" s="76"/>
      <c r="C172" s="76"/>
      <c r="D172" s="76"/>
      <c r="E172" s="129"/>
      <c r="F172" s="129"/>
      <c r="G172" s="80"/>
      <c r="H172" s="76"/>
      <c r="I172" s="129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V172" s="106"/>
    </row>
    <row r="173" spans="1:22" x14ac:dyDescent="0.25">
      <c r="A173" s="76"/>
      <c r="B173" s="76"/>
      <c r="C173" s="76"/>
      <c r="D173" s="76"/>
      <c r="E173" s="129"/>
      <c r="F173" s="129"/>
      <c r="G173" s="80"/>
      <c r="H173" s="76"/>
      <c r="I173" s="129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V173" s="106"/>
    </row>
    <row r="174" spans="1:22" x14ac:dyDescent="0.25">
      <c r="A174" s="76"/>
      <c r="B174" s="76"/>
      <c r="C174" s="76"/>
      <c r="D174" s="76"/>
      <c r="E174" s="129"/>
      <c r="F174" s="129"/>
      <c r="G174" s="80"/>
      <c r="H174" s="76"/>
      <c r="I174" s="129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V174" s="106"/>
    </row>
    <row r="175" spans="1:22" x14ac:dyDescent="0.25">
      <c r="A175" s="76"/>
      <c r="B175" s="76"/>
      <c r="C175" s="76"/>
      <c r="D175" s="76"/>
      <c r="E175" s="129"/>
      <c r="F175" s="129"/>
      <c r="G175" s="80"/>
      <c r="H175" s="76"/>
      <c r="I175" s="129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V175" s="106"/>
    </row>
    <row r="176" spans="1:22" x14ac:dyDescent="0.25">
      <c r="A176" s="76"/>
      <c r="B176" s="76"/>
      <c r="C176" s="76"/>
      <c r="D176" s="76"/>
      <c r="E176" s="129"/>
      <c r="F176" s="129"/>
      <c r="G176" s="80"/>
      <c r="H176" s="76"/>
      <c r="I176" s="129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V176" s="106"/>
    </row>
    <row r="177" spans="1:22" x14ac:dyDescent="0.25">
      <c r="A177" s="76"/>
      <c r="B177" s="76"/>
      <c r="C177" s="76"/>
      <c r="D177" s="76"/>
      <c r="E177" s="129"/>
      <c r="F177" s="129"/>
      <c r="G177" s="80"/>
      <c r="H177" s="76"/>
      <c r="I177" s="129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V177" s="106"/>
    </row>
    <row r="178" spans="1:22" x14ac:dyDescent="0.25">
      <c r="A178" s="76"/>
      <c r="B178" s="76"/>
      <c r="C178" s="76"/>
      <c r="D178" s="76"/>
      <c r="E178" s="129"/>
      <c r="F178" s="129"/>
      <c r="G178" s="80"/>
      <c r="H178" s="76"/>
      <c r="I178" s="129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V178" s="106"/>
    </row>
    <row r="179" spans="1:22" x14ac:dyDescent="0.25">
      <c r="A179" s="76"/>
      <c r="B179" s="76"/>
      <c r="C179" s="76"/>
      <c r="D179" s="76"/>
      <c r="E179" s="129"/>
      <c r="F179" s="129"/>
      <c r="G179" s="80"/>
      <c r="H179" s="76"/>
      <c r="I179" s="129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V179" s="106"/>
    </row>
    <row r="180" spans="1:22" x14ac:dyDescent="0.25">
      <c r="A180" s="76"/>
      <c r="B180" s="76"/>
      <c r="C180" s="76"/>
      <c r="D180" s="76"/>
      <c r="E180" s="129"/>
      <c r="F180" s="129"/>
      <c r="G180" s="80"/>
      <c r="H180" s="76"/>
      <c r="I180" s="129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V180" s="106"/>
    </row>
    <row r="181" spans="1:22" x14ac:dyDescent="0.25">
      <c r="A181" s="76"/>
      <c r="B181" s="76"/>
      <c r="C181" s="76"/>
      <c r="D181" s="76"/>
      <c r="E181" s="129"/>
      <c r="F181" s="129"/>
      <c r="G181" s="80"/>
      <c r="H181" s="76"/>
      <c r="I181" s="129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V181" s="106"/>
    </row>
    <row r="182" spans="1:22" x14ac:dyDescent="0.25">
      <c r="A182" s="76"/>
      <c r="B182" s="76"/>
      <c r="C182" s="76"/>
      <c r="D182" s="76"/>
      <c r="E182" s="129"/>
      <c r="F182" s="129"/>
      <c r="G182" s="80"/>
      <c r="H182" s="76"/>
      <c r="I182" s="129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V182" s="106"/>
    </row>
    <row r="183" spans="1:22" x14ac:dyDescent="0.25">
      <c r="A183" s="76"/>
      <c r="B183" s="76"/>
      <c r="C183" s="76"/>
      <c r="D183" s="76"/>
      <c r="E183" s="129"/>
      <c r="F183" s="129"/>
      <c r="G183" s="80"/>
      <c r="H183" s="76"/>
      <c r="I183" s="129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V183" s="106"/>
    </row>
    <row r="184" spans="1:22" x14ac:dyDescent="0.25">
      <c r="A184" s="76"/>
      <c r="B184" s="76"/>
      <c r="C184" s="76"/>
      <c r="D184" s="76"/>
      <c r="E184" s="129"/>
      <c r="F184" s="129"/>
      <c r="G184" s="80"/>
      <c r="H184" s="76"/>
      <c r="I184" s="129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V184" s="106"/>
    </row>
    <row r="185" spans="1:22" x14ac:dyDescent="0.25">
      <c r="A185" s="76"/>
      <c r="B185" s="76"/>
      <c r="C185" s="76"/>
      <c r="D185" s="76"/>
      <c r="E185" s="129"/>
      <c r="F185" s="129"/>
      <c r="G185" s="80"/>
      <c r="H185" s="76"/>
      <c r="I185" s="129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V185" s="106"/>
    </row>
    <row r="186" spans="1:22" x14ac:dyDescent="0.25">
      <c r="A186" s="76"/>
      <c r="B186" s="76"/>
      <c r="C186" s="76"/>
      <c r="D186" s="76"/>
      <c r="E186" s="129"/>
      <c r="F186" s="129"/>
      <c r="G186" s="80"/>
      <c r="H186" s="76"/>
      <c r="I186" s="129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V186" s="106"/>
    </row>
    <row r="187" spans="1:22" x14ac:dyDescent="0.25">
      <c r="A187" s="76"/>
      <c r="B187" s="76"/>
      <c r="C187" s="76"/>
      <c r="D187" s="76"/>
      <c r="E187" s="129"/>
      <c r="F187" s="129"/>
      <c r="G187" s="80"/>
      <c r="H187" s="76"/>
      <c r="I187" s="129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V187" s="106"/>
    </row>
    <row r="188" spans="1:22" x14ac:dyDescent="0.25">
      <c r="A188" s="76"/>
      <c r="B188" s="76"/>
      <c r="C188" s="76"/>
      <c r="D188" s="76"/>
      <c r="E188" s="129"/>
      <c r="F188" s="129"/>
      <c r="G188" s="80"/>
      <c r="H188" s="76"/>
      <c r="I188" s="129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V188" s="106"/>
    </row>
    <row r="189" spans="1:22" x14ac:dyDescent="0.25">
      <c r="A189" s="76"/>
      <c r="B189" s="76"/>
      <c r="C189" s="76"/>
      <c r="D189" s="76"/>
      <c r="E189" s="129"/>
      <c r="F189" s="129"/>
      <c r="G189" s="80"/>
      <c r="H189" s="76"/>
      <c r="I189" s="129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V189" s="106"/>
    </row>
    <row r="190" spans="1:22" x14ac:dyDescent="0.25">
      <c r="A190" s="76"/>
      <c r="B190" s="76"/>
      <c r="C190" s="76"/>
      <c r="D190" s="76"/>
      <c r="E190" s="129"/>
      <c r="F190" s="129"/>
      <c r="G190" s="80"/>
      <c r="H190" s="76"/>
      <c r="I190" s="129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V190" s="106"/>
    </row>
    <row r="191" spans="1:22" x14ac:dyDescent="0.25">
      <c r="A191" s="76"/>
      <c r="B191" s="76"/>
      <c r="C191" s="76"/>
      <c r="D191" s="76"/>
      <c r="E191" s="129"/>
      <c r="F191" s="129"/>
      <c r="G191" s="80"/>
      <c r="H191" s="76"/>
      <c r="I191" s="129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V191" s="106"/>
    </row>
    <row r="192" spans="1:22" x14ac:dyDescent="0.25">
      <c r="A192" s="76"/>
      <c r="B192" s="76"/>
      <c r="C192" s="76"/>
      <c r="D192" s="76"/>
      <c r="E192" s="129"/>
      <c r="F192" s="129"/>
      <c r="G192" s="80"/>
      <c r="H192" s="76"/>
      <c r="I192" s="129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V192" s="106"/>
    </row>
    <row r="193" spans="1:22" x14ac:dyDescent="0.25">
      <c r="A193" s="76"/>
      <c r="B193" s="76"/>
      <c r="C193" s="76"/>
      <c r="D193" s="76"/>
      <c r="E193" s="129"/>
      <c r="F193" s="129"/>
      <c r="G193" s="80"/>
      <c r="H193" s="76"/>
      <c r="I193" s="129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V193" s="106"/>
    </row>
    <row r="194" spans="1:22" x14ac:dyDescent="0.25">
      <c r="A194" s="76"/>
      <c r="B194" s="76"/>
      <c r="C194" s="76"/>
      <c r="D194" s="76"/>
      <c r="E194" s="129"/>
      <c r="F194" s="129"/>
      <c r="G194" s="80"/>
      <c r="H194" s="76"/>
      <c r="I194" s="129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V194" s="106"/>
    </row>
    <row r="195" spans="1:22" x14ac:dyDescent="0.25">
      <c r="A195" s="76"/>
      <c r="B195" s="76"/>
      <c r="C195" s="76"/>
      <c r="D195" s="76"/>
      <c r="E195" s="129"/>
      <c r="F195" s="129"/>
      <c r="G195" s="80"/>
      <c r="H195" s="76"/>
      <c r="I195" s="129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V195" s="106"/>
    </row>
    <row r="196" spans="1:22" x14ac:dyDescent="0.25">
      <c r="A196" s="76"/>
      <c r="B196" s="76"/>
      <c r="C196" s="76"/>
      <c r="D196" s="76"/>
      <c r="E196" s="129"/>
      <c r="F196" s="129"/>
      <c r="G196" s="80"/>
      <c r="H196" s="76"/>
      <c r="I196" s="129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V196" s="106"/>
    </row>
    <row r="197" spans="1:22" x14ac:dyDescent="0.25">
      <c r="A197" s="76"/>
      <c r="B197" s="76"/>
      <c r="C197" s="76"/>
      <c r="D197" s="76"/>
      <c r="E197" s="129"/>
      <c r="F197" s="129"/>
      <c r="G197" s="80"/>
      <c r="H197" s="76"/>
      <c r="I197" s="129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V197" s="106"/>
    </row>
    <row r="198" spans="1:22" x14ac:dyDescent="0.25">
      <c r="A198" s="76"/>
      <c r="B198" s="76"/>
      <c r="C198" s="76"/>
      <c r="D198" s="76"/>
      <c r="E198" s="129"/>
      <c r="F198" s="129"/>
      <c r="G198" s="80"/>
      <c r="H198" s="76"/>
      <c r="I198" s="129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V198" s="106"/>
    </row>
    <row r="199" spans="1:22" x14ac:dyDescent="0.25">
      <c r="A199" s="76"/>
      <c r="B199" s="76"/>
      <c r="C199" s="76"/>
      <c r="D199" s="76"/>
      <c r="E199" s="129"/>
      <c r="F199" s="129"/>
      <c r="G199" s="80"/>
      <c r="H199" s="76"/>
      <c r="I199" s="129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V199" s="106"/>
    </row>
    <row r="200" spans="1:22" x14ac:dyDescent="0.25">
      <c r="A200" s="76"/>
      <c r="B200" s="76"/>
      <c r="C200" s="76"/>
      <c r="D200" s="76"/>
      <c r="E200" s="129"/>
      <c r="F200" s="129"/>
      <c r="G200" s="80"/>
      <c r="H200" s="76"/>
      <c r="I200" s="129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V200" s="106"/>
    </row>
    <row r="201" spans="1:22" x14ac:dyDescent="0.25">
      <c r="A201" s="76"/>
      <c r="B201" s="76"/>
      <c r="C201" s="76"/>
      <c r="D201" s="76"/>
      <c r="E201" s="129"/>
      <c r="F201" s="129"/>
      <c r="G201" s="80"/>
      <c r="H201" s="76"/>
      <c r="I201" s="129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V201" s="106"/>
    </row>
    <row r="202" spans="1:22" x14ac:dyDescent="0.25">
      <c r="A202" s="76"/>
      <c r="B202" s="76"/>
      <c r="C202" s="76"/>
      <c r="D202" s="76"/>
      <c r="E202" s="129"/>
      <c r="F202" s="129"/>
      <c r="G202" s="80"/>
      <c r="H202" s="76"/>
      <c r="I202" s="129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V202" s="106"/>
    </row>
    <row r="203" spans="1:22" x14ac:dyDescent="0.25">
      <c r="A203" s="76"/>
      <c r="B203" s="76"/>
      <c r="C203" s="76"/>
      <c r="D203" s="76"/>
      <c r="E203" s="129"/>
      <c r="F203" s="129"/>
      <c r="G203" s="80"/>
      <c r="H203" s="76"/>
      <c r="I203" s="129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V203" s="106"/>
    </row>
    <row r="204" spans="1:22" x14ac:dyDescent="0.25">
      <c r="A204" s="76"/>
      <c r="B204" s="76"/>
      <c r="C204" s="76"/>
      <c r="D204" s="76"/>
      <c r="E204" s="129"/>
      <c r="F204" s="129"/>
      <c r="G204" s="80"/>
      <c r="H204" s="76"/>
      <c r="I204" s="129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V204" s="106"/>
    </row>
    <row r="205" spans="1:22" x14ac:dyDescent="0.25">
      <c r="A205" s="76"/>
      <c r="B205" s="76"/>
      <c r="C205" s="76"/>
      <c r="D205" s="76"/>
      <c r="E205" s="129"/>
      <c r="F205" s="129"/>
      <c r="G205" s="80"/>
      <c r="H205" s="76"/>
      <c r="I205" s="129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V205" s="106"/>
    </row>
    <row r="206" spans="1:22" x14ac:dyDescent="0.25">
      <c r="A206" s="76"/>
      <c r="B206" s="76"/>
      <c r="C206" s="76"/>
      <c r="D206" s="76"/>
      <c r="E206" s="129"/>
      <c r="F206" s="129"/>
      <c r="G206" s="80"/>
      <c r="H206" s="76"/>
      <c r="I206" s="129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V206" s="106"/>
    </row>
    <row r="207" spans="1:22" x14ac:dyDescent="0.25">
      <c r="A207" s="76"/>
      <c r="B207" s="76"/>
      <c r="C207" s="76"/>
      <c r="D207" s="76"/>
      <c r="E207" s="129"/>
      <c r="F207" s="129"/>
      <c r="G207" s="80"/>
      <c r="H207" s="76"/>
      <c r="I207" s="129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V207" s="106"/>
    </row>
    <row r="208" spans="1:22" x14ac:dyDescent="0.25">
      <c r="A208" s="76"/>
      <c r="B208" s="76"/>
      <c r="C208" s="76"/>
      <c r="D208" s="76"/>
      <c r="E208" s="129"/>
      <c r="F208" s="129"/>
      <c r="G208" s="80"/>
      <c r="H208" s="76"/>
      <c r="I208" s="129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V208" s="106"/>
    </row>
    <row r="209" spans="1:22" x14ac:dyDescent="0.25">
      <c r="A209" s="76"/>
      <c r="B209" s="76"/>
      <c r="C209" s="76"/>
      <c r="D209" s="76"/>
      <c r="E209" s="129"/>
      <c r="F209" s="129"/>
      <c r="G209" s="80"/>
      <c r="H209" s="76"/>
      <c r="I209" s="129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V209" s="106"/>
    </row>
    <row r="210" spans="1:22" x14ac:dyDescent="0.25">
      <c r="A210" s="76"/>
      <c r="B210" s="76"/>
      <c r="C210" s="76"/>
      <c r="D210" s="76"/>
      <c r="E210" s="129"/>
      <c r="F210" s="129"/>
      <c r="G210" s="80"/>
      <c r="H210" s="76"/>
      <c r="I210" s="129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V210" s="106"/>
    </row>
    <row r="211" spans="1:22" x14ac:dyDescent="0.25">
      <c r="A211" s="76"/>
      <c r="B211" s="76"/>
      <c r="C211" s="76"/>
      <c r="D211" s="76"/>
      <c r="E211" s="129"/>
      <c r="F211" s="129"/>
      <c r="G211" s="80"/>
      <c r="H211" s="76"/>
      <c r="I211" s="129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V211" s="106"/>
    </row>
    <row r="212" spans="1:22" x14ac:dyDescent="0.25">
      <c r="A212" s="76"/>
      <c r="B212" s="76"/>
      <c r="C212" s="76"/>
      <c r="D212" s="76"/>
      <c r="E212" s="129"/>
      <c r="F212" s="129"/>
      <c r="G212" s="80"/>
      <c r="H212" s="76"/>
      <c r="I212" s="129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V212" s="106"/>
    </row>
    <row r="213" spans="1:22" x14ac:dyDescent="0.25">
      <c r="A213" s="76"/>
      <c r="B213" s="76"/>
      <c r="C213" s="76"/>
      <c r="D213" s="76"/>
      <c r="E213" s="129"/>
      <c r="F213" s="129"/>
      <c r="G213" s="80"/>
      <c r="H213" s="76"/>
      <c r="I213" s="129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V213" s="106"/>
    </row>
    <row r="214" spans="1:22" x14ac:dyDescent="0.25">
      <c r="A214" s="76"/>
      <c r="B214" s="76"/>
      <c r="C214" s="76"/>
      <c r="D214" s="76"/>
      <c r="E214" s="129"/>
      <c r="F214" s="129"/>
      <c r="G214" s="80"/>
      <c r="H214" s="76"/>
      <c r="I214" s="129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V214" s="106"/>
    </row>
    <row r="215" spans="1:22" x14ac:dyDescent="0.25">
      <c r="A215" s="76"/>
      <c r="B215" s="76"/>
      <c r="C215" s="76"/>
      <c r="D215" s="76"/>
      <c r="E215" s="129"/>
      <c r="F215" s="129"/>
      <c r="G215" s="80"/>
      <c r="H215" s="76"/>
      <c r="I215" s="129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V215" s="106"/>
    </row>
    <row r="216" spans="1:22" x14ac:dyDescent="0.25">
      <c r="A216" s="76"/>
      <c r="B216" s="76"/>
      <c r="C216" s="76"/>
      <c r="D216" s="76"/>
      <c r="E216" s="129"/>
      <c r="F216" s="129"/>
      <c r="G216" s="80"/>
      <c r="H216" s="76"/>
      <c r="I216" s="129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V216" s="106"/>
    </row>
    <row r="217" spans="1:22" x14ac:dyDescent="0.25">
      <c r="A217" s="76"/>
      <c r="B217" s="76"/>
      <c r="C217" s="76"/>
      <c r="D217" s="76"/>
      <c r="E217" s="129"/>
      <c r="F217" s="129"/>
      <c r="G217" s="80"/>
      <c r="H217" s="76"/>
      <c r="I217" s="129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V217" s="106"/>
    </row>
    <row r="218" spans="1:22" x14ac:dyDescent="0.25">
      <c r="A218" s="76"/>
      <c r="B218" s="76"/>
      <c r="C218" s="76"/>
      <c r="D218" s="76"/>
      <c r="E218" s="129"/>
      <c r="F218" s="129"/>
      <c r="G218" s="80"/>
      <c r="H218" s="76"/>
      <c r="I218" s="129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V218" s="106"/>
    </row>
    <row r="219" spans="1:22" x14ac:dyDescent="0.25">
      <c r="A219" s="76"/>
      <c r="B219" s="76"/>
      <c r="C219" s="76"/>
      <c r="D219" s="76"/>
      <c r="E219" s="129"/>
      <c r="F219" s="129"/>
      <c r="G219" s="80"/>
      <c r="H219" s="76"/>
      <c r="I219" s="129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V219" s="106"/>
    </row>
    <row r="220" spans="1:22" x14ac:dyDescent="0.25">
      <c r="A220" s="76"/>
      <c r="B220" s="76"/>
      <c r="C220" s="76"/>
      <c r="D220" s="76"/>
      <c r="E220" s="129"/>
      <c r="F220" s="129"/>
      <c r="G220" s="80"/>
      <c r="H220" s="76"/>
      <c r="I220" s="129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V220" s="106"/>
    </row>
    <row r="221" spans="1:22" x14ac:dyDescent="0.25">
      <c r="A221" s="76"/>
      <c r="B221" s="76"/>
      <c r="C221" s="76"/>
      <c r="D221" s="76"/>
      <c r="E221" s="129"/>
      <c r="F221" s="129"/>
      <c r="G221" s="80"/>
      <c r="H221" s="76"/>
      <c r="I221" s="129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V221" s="106"/>
    </row>
    <row r="222" spans="1:22" x14ac:dyDescent="0.25">
      <c r="A222" s="76"/>
      <c r="B222" s="76"/>
      <c r="C222" s="76"/>
      <c r="D222" s="76"/>
      <c r="E222" s="129"/>
      <c r="F222" s="129"/>
      <c r="G222" s="80"/>
      <c r="H222" s="76"/>
      <c r="I222" s="129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V222" s="106"/>
    </row>
    <row r="223" spans="1:22" x14ac:dyDescent="0.25">
      <c r="A223" s="76"/>
      <c r="B223" s="76"/>
      <c r="C223" s="76"/>
      <c r="D223" s="76"/>
      <c r="E223" s="129"/>
      <c r="F223" s="129"/>
      <c r="G223" s="80"/>
      <c r="H223" s="76"/>
      <c r="I223" s="129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</row>
  </sheetData>
  <mergeCells count="22">
    <mergeCell ref="G26:H26"/>
    <mergeCell ref="J7:M7"/>
    <mergeCell ref="A1:C1"/>
    <mergeCell ref="A2:C2"/>
    <mergeCell ref="G18:J18"/>
    <mergeCell ref="I19:T19"/>
    <mergeCell ref="I21:T21"/>
    <mergeCell ref="S7:S8"/>
    <mergeCell ref="T7:T8"/>
    <mergeCell ref="G7:G8"/>
    <mergeCell ref="H7:H8"/>
    <mergeCell ref="I7:I8"/>
    <mergeCell ref="N7:R7"/>
    <mergeCell ref="F7:F8"/>
    <mergeCell ref="D7:D8"/>
    <mergeCell ref="A5:H5"/>
    <mergeCell ref="I22:T22"/>
    <mergeCell ref="I23:T23"/>
    <mergeCell ref="A7:A8"/>
    <mergeCell ref="B7:B8"/>
    <mergeCell ref="C7:C8"/>
    <mergeCell ref="E7:E8"/>
  </mergeCells>
  <printOptions horizontalCentered="1"/>
  <pageMargins left="0" right="0" top="0.38" bottom="0.2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5" sqref="E15"/>
    </sheetView>
  </sheetViews>
  <sheetFormatPr defaultRowHeight="18" x14ac:dyDescent="0.25"/>
  <cols>
    <col min="2" max="2" width="13.69921875" bestFit="1" customWidth="1"/>
    <col min="3" max="3" width="12.59765625" bestFit="1" customWidth="1"/>
    <col min="4" max="4" width="10.09765625" bestFit="1" customWidth="1"/>
  </cols>
  <sheetData>
    <row r="1" spans="1:4" x14ac:dyDescent="0.25">
      <c r="B1">
        <v>13</v>
      </c>
      <c r="D1">
        <v>14</v>
      </c>
    </row>
    <row r="2" spans="1:4" x14ac:dyDescent="0.25">
      <c r="A2">
        <v>6001</v>
      </c>
      <c r="B2" s="169">
        <f>+'Nguồn 13'!AK16</f>
        <v>9615601.3800000008</v>
      </c>
      <c r="C2" s="169">
        <f>+B2</f>
        <v>9615601.3800000008</v>
      </c>
      <c r="D2" s="169">
        <f>+'Nguồn 14'!AK16</f>
        <v>2163357.84</v>
      </c>
    </row>
    <row r="3" spans="1:4" x14ac:dyDescent="0.25">
      <c r="A3">
        <v>6301</v>
      </c>
      <c r="B3" s="169">
        <f>+'Nguồn 13'!AK19</f>
        <v>19641389.969999999</v>
      </c>
      <c r="C3" s="169">
        <f t="shared" ref="C3:C5" si="0">+B3</f>
        <v>19641389.969999999</v>
      </c>
      <c r="D3" s="169">
        <f>+'Nguồn 14'!AK17</f>
        <v>3249966.5100000002</v>
      </c>
    </row>
    <row r="4" spans="1:4" x14ac:dyDescent="0.25">
      <c r="A4">
        <v>6302</v>
      </c>
      <c r="B4" s="169">
        <f>+'Nguồn 13'!AK20</f>
        <v>3658771.6799999992</v>
      </c>
      <c r="C4" s="169">
        <f t="shared" si="0"/>
        <v>3658771.6799999992</v>
      </c>
      <c r="D4" s="169">
        <f>+'Nguồn 14'!AK18</f>
        <v>2569979.439999999</v>
      </c>
    </row>
    <row r="5" spans="1:4" x14ac:dyDescent="0.25">
      <c r="A5">
        <v>6304</v>
      </c>
      <c r="B5" s="169">
        <f>+'Nguồn 13'!AK21</f>
        <v>1944103.9855</v>
      </c>
      <c r="C5" s="169">
        <f t="shared" si="0"/>
        <v>1944103.9855</v>
      </c>
      <c r="D5" s="169">
        <f>+'Nguồn 14'!AK19</f>
        <v>373691.40550000011</v>
      </c>
    </row>
    <row r="6" spans="1:4" x14ac:dyDescent="0.25">
      <c r="A6">
        <v>6349</v>
      </c>
      <c r="B6" s="169">
        <f>+'Nguồn 13'!AK21</f>
        <v>1944103.9855</v>
      </c>
      <c r="C6" s="169">
        <f>+B6+GVHĐ!V10</f>
        <v>1965268.0504999999</v>
      </c>
      <c r="D6" s="169">
        <f>+'Nguồn 14'!AK20</f>
        <v>2148134.2400000002</v>
      </c>
    </row>
    <row r="7" spans="1:4" x14ac:dyDescent="0.25">
      <c r="A7">
        <v>6051</v>
      </c>
      <c r="B7" s="169">
        <f>+'Nguồn 13'!AK17</f>
        <v>960687</v>
      </c>
      <c r="C7" s="169">
        <f>+B7</f>
        <v>960687</v>
      </c>
      <c r="D7" s="169"/>
    </row>
    <row r="8" spans="1:4" x14ac:dyDescent="0.25">
      <c r="A8">
        <v>6099</v>
      </c>
      <c r="B8" s="169">
        <f>+'Nguồn 13'!AK18</f>
        <v>2229412.5</v>
      </c>
      <c r="C8" s="169">
        <f>+B8+GVHĐ!V9</f>
        <v>2673857.8650000002</v>
      </c>
      <c r="D8" s="169"/>
    </row>
    <row r="9" spans="1:4" x14ac:dyDescent="0.25">
      <c r="C9" s="170">
        <f>SUM(C2:C8)</f>
        <v>40459679.931000002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1490</vt:lpstr>
      <vt:lpstr>Nguồn 13</vt:lpstr>
      <vt:lpstr>Nguồn 14</vt:lpstr>
      <vt:lpstr>GVHĐ</vt:lpstr>
      <vt:lpstr>Sheet1</vt:lpstr>
      <vt:lpstr>'1490'!Print_Titles</vt:lpstr>
      <vt:lpstr>GVHĐ!Print_Titles</vt:lpstr>
      <vt:lpstr>'Nguồn 13'!Print_Titles</vt:lpstr>
      <vt:lpstr>'Nguồn 14'!Print_Titles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2021-06-17T16:47:58Z</cp:lastPrinted>
  <dcterms:created xsi:type="dcterms:W3CDTF">2009-08-01T15:46:27Z</dcterms:created>
  <dcterms:modified xsi:type="dcterms:W3CDTF">2021-06-21T09:03:27Z</dcterms:modified>
</cp:coreProperties>
</file>