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4000" windowHeight="9630" activeTab="2"/>
  </bookViews>
  <sheets>
    <sheet name="LƯƠNG TH" sheetId="5" r:id="rId1"/>
    <sheet name="LƯƠNG cũ" sheetId="6" r:id="rId2"/>
    <sheet name="LƯƠNG Tăng" sheetId="7" r:id="rId3"/>
  </sheets>
  <definedNames>
    <definedName name="_xlnm.Print_Area" localSheetId="1">'LƯƠNG cũ'!$A$1:$V$37</definedName>
    <definedName name="_xlnm.Print_Area" localSheetId="2">'LƯƠNG Tăng'!$A$1:$V$37</definedName>
    <definedName name="_xlnm.Print_Area" localSheetId="0">'LƯƠNG TH'!$A$1:$V$49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5" l="1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F37" i="5"/>
  <c r="W35" i="5"/>
  <c r="I29" i="7" l="1"/>
  <c r="J29" i="7"/>
  <c r="K29" i="7"/>
  <c r="L29" i="7"/>
  <c r="S29" i="7"/>
  <c r="T29" i="7"/>
  <c r="I29" i="6"/>
  <c r="J29" i="6"/>
  <c r="K29" i="6"/>
  <c r="L29" i="6"/>
  <c r="S29" i="6"/>
  <c r="T29" i="6"/>
  <c r="M11" i="5" l="1"/>
  <c r="M27" i="7" l="1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27" i="6"/>
  <c r="M20" i="6"/>
  <c r="M18" i="6"/>
  <c r="M27" i="5"/>
  <c r="M20" i="5"/>
  <c r="M18" i="5"/>
  <c r="T15" i="6" l="1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14" i="6"/>
  <c r="T15" i="7" l="1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14" i="7"/>
  <c r="T10" i="7" s="1"/>
  <c r="T30" i="5"/>
  <c r="T29" i="5" s="1"/>
  <c r="T31" i="5"/>
  <c r="T32" i="5"/>
  <c r="T38" i="5"/>
  <c r="T33" i="5"/>
  <c r="T3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14" i="5"/>
  <c r="T10" i="5" l="1"/>
  <c r="E10" i="7"/>
  <c r="E29" i="7" s="1"/>
  <c r="M19" i="6"/>
  <c r="M14" i="6"/>
  <c r="M19" i="5"/>
  <c r="M14" i="5"/>
  <c r="J12" i="7" l="1"/>
  <c r="J13" i="7"/>
  <c r="J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11" i="7"/>
  <c r="N21" i="7"/>
  <c r="N17" i="7"/>
  <c r="N16" i="7"/>
  <c r="N15" i="7"/>
  <c r="N12" i="7"/>
  <c r="N11" i="7"/>
  <c r="M21" i="6"/>
  <c r="M17" i="6"/>
  <c r="M16" i="6"/>
  <c r="M15" i="6"/>
  <c r="M12" i="6"/>
  <c r="M11" i="6"/>
  <c r="J12" i="5"/>
  <c r="J13" i="5"/>
  <c r="J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11" i="5"/>
  <c r="M21" i="5"/>
  <c r="N21" i="5" s="1"/>
  <c r="M17" i="5"/>
  <c r="N17" i="5" s="1"/>
  <c r="M16" i="5"/>
  <c r="N16" i="5" s="1"/>
  <c r="M15" i="5"/>
  <c r="N15" i="5" s="1"/>
  <c r="M12" i="5"/>
  <c r="N12" i="5" s="1"/>
  <c r="N11" i="5"/>
  <c r="N23" i="7" l="1"/>
  <c r="N24" i="7"/>
  <c r="N25" i="7"/>
  <c r="N22" i="7"/>
  <c r="M23" i="6"/>
  <c r="M24" i="6"/>
  <c r="M25" i="6"/>
  <c r="M22" i="6"/>
  <c r="M25" i="5"/>
  <c r="N25" i="5" s="1"/>
  <c r="M24" i="5"/>
  <c r="N24" i="5" s="1"/>
  <c r="M23" i="5"/>
  <c r="N23" i="5" s="1"/>
  <c r="M22" i="5"/>
  <c r="N22" i="5" s="1"/>
  <c r="N13" i="7" l="1"/>
  <c r="M13" i="6"/>
  <c r="M13" i="5"/>
  <c r="N13" i="5" s="1"/>
  <c r="N26" i="7" l="1"/>
  <c r="M26" i="6"/>
  <c r="M26" i="5"/>
  <c r="N26" i="5" s="1"/>
  <c r="I10" i="7" l="1"/>
  <c r="S10" i="7"/>
  <c r="I10" i="5" l="1"/>
  <c r="S10" i="5"/>
  <c r="E10" i="5"/>
  <c r="I10" i="6"/>
  <c r="S10" i="6"/>
  <c r="T10" i="6"/>
  <c r="E10" i="6"/>
  <c r="N27" i="7" l="1"/>
  <c r="N27" i="6"/>
  <c r="N27" i="5"/>
  <c r="O27" i="7" l="1"/>
  <c r="P27" i="7" s="1"/>
  <c r="O27" i="6"/>
  <c r="P27" i="6" s="1"/>
  <c r="G12" i="7"/>
  <c r="H12" i="7" s="1"/>
  <c r="G13" i="7"/>
  <c r="H13" i="7" s="1"/>
  <c r="G25" i="7"/>
  <c r="H25" i="7" s="1"/>
  <c r="G27" i="7"/>
  <c r="H27" i="7" s="1"/>
  <c r="J12" i="6"/>
  <c r="J13" i="6"/>
  <c r="J11" i="6"/>
  <c r="F12" i="6"/>
  <c r="G12" i="6" s="1"/>
  <c r="H12" i="6" s="1"/>
  <c r="F13" i="6"/>
  <c r="G13" i="6" s="1"/>
  <c r="H13" i="6" s="1"/>
  <c r="F14" i="6"/>
  <c r="G14" i="6" s="1"/>
  <c r="H14" i="6" s="1"/>
  <c r="F15" i="6"/>
  <c r="G15" i="6" s="1"/>
  <c r="H15" i="6" s="1"/>
  <c r="F16" i="6"/>
  <c r="G16" i="6" s="1"/>
  <c r="H16" i="6" s="1"/>
  <c r="F17" i="6"/>
  <c r="G17" i="6" s="1"/>
  <c r="F18" i="6"/>
  <c r="G18" i="6" s="1"/>
  <c r="F19" i="6"/>
  <c r="G19" i="6" s="1"/>
  <c r="H19" i="6" s="1"/>
  <c r="F20" i="6"/>
  <c r="G20" i="6" s="1"/>
  <c r="H20" i="6" s="1"/>
  <c r="F21" i="6"/>
  <c r="G21" i="6" s="1"/>
  <c r="H21" i="6" s="1"/>
  <c r="F22" i="6"/>
  <c r="G22" i="6" s="1"/>
  <c r="H22" i="6" s="1"/>
  <c r="F23" i="6"/>
  <c r="G23" i="6" s="1"/>
  <c r="H23" i="6" s="1"/>
  <c r="F24" i="6"/>
  <c r="F25" i="6"/>
  <c r="G25" i="6" s="1"/>
  <c r="H25" i="6" s="1"/>
  <c r="F26" i="6"/>
  <c r="F27" i="6"/>
  <c r="G27" i="6" s="1"/>
  <c r="H27" i="6" s="1"/>
  <c r="F28" i="6"/>
  <c r="G28" i="6" s="1"/>
  <c r="H28" i="6" s="1"/>
  <c r="F11" i="6"/>
  <c r="Q28" i="7"/>
  <c r="R28" i="7" s="1"/>
  <c r="Q27" i="7"/>
  <c r="R27" i="7" s="1"/>
  <c r="Q26" i="7"/>
  <c r="R26" i="7" s="1"/>
  <c r="Q25" i="7"/>
  <c r="R25" i="7" s="1"/>
  <c r="Q24" i="7"/>
  <c r="R24" i="7" s="1"/>
  <c r="Q23" i="7"/>
  <c r="R23" i="7" s="1"/>
  <c r="Q22" i="7"/>
  <c r="R22" i="7" s="1"/>
  <c r="Q21" i="7"/>
  <c r="R21" i="7" s="1"/>
  <c r="Q20" i="7"/>
  <c r="R20" i="7" s="1"/>
  <c r="N20" i="7"/>
  <c r="Q19" i="7"/>
  <c r="R19" i="7" s="1"/>
  <c r="N19" i="7"/>
  <c r="Q18" i="7"/>
  <c r="R18" i="7" s="1"/>
  <c r="N18" i="7"/>
  <c r="Q17" i="7"/>
  <c r="R17" i="7" s="1"/>
  <c r="Q16" i="7"/>
  <c r="R16" i="7" s="1"/>
  <c r="Q15" i="7"/>
  <c r="R15" i="7" s="1"/>
  <c r="Q14" i="7"/>
  <c r="R14" i="7" s="1"/>
  <c r="N14" i="7"/>
  <c r="Q13" i="7"/>
  <c r="R13" i="7" s="1"/>
  <c r="Q12" i="7"/>
  <c r="R12" i="7" s="1"/>
  <c r="Q11" i="7"/>
  <c r="R11" i="7" s="1"/>
  <c r="Q28" i="6"/>
  <c r="R28" i="6" s="1"/>
  <c r="Q27" i="6"/>
  <c r="R27" i="6" s="1"/>
  <c r="Q26" i="6"/>
  <c r="R26" i="6" s="1"/>
  <c r="N26" i="6"/>
  <c r="Q25" i="6"/>
  <c r="R25" i="6" s="1"/>
  <c r="N25" i="6"/>
  <c r="O25" i="6" s="1"/>
  <c r="P25" i="6" s="1"/>
  <c r="Q24" i="6"/>
  <c r="R24" i="6" s="1"/>
  <c r="N24" i="6"/>
  <c r="Q23" i="6"/>
  <c r="R23" i="6" s="1"/>
  <c r="N23" i="6"/>
  <c r="Q22" i="6"/>
  <c r="R22" i="6" s="1"/>
  <c r="N22" i="6"/>
  <c r="Q21" i="6"/>
  <c r="R21" i="6" s="1"/>
  <c r="N21" i="6"/>
  <c r="Q20" i="6"/>
  <c r="R20" i="6" s="1"/>
  <c r="N20" i="6"/>
  <c r="Q19" i="6"/>
  <c r="R19" i="6" s="1"/>
  <c r="N19" i="6"/>
  <c r="Q18" i="6"/>
  <c r="R18" i="6" s="1"/>
  <c r="N18" i="6"/>
  <c r="Q17" i="6"/>
  <c r="Q16" i="6"/>
  <c r="R16" i="6" s="1"/>
  <c r="N16" i="6"/>
  <c r="Q15" i="6"/>
  <c r="R15" i="6" s="1"/>
  <c r="N15" i="6"/>
  <c r="Q14" i="6"/>
  <c r="R14" i="6" s="1"/>
  <c r="N14" i="6"/>
  <c r="Q13" i="6"/>
  <c r="R13" i="6" s="1"/>
  <c r="N13" i="6"/>
  <c r="Q12" i="6"/>
  <c r="R12" i="6" s="1"/>
  <c r="N12" i="6"/>
  <c r="Q11" i="6"/>
  <c r="R11" i="6" s="1"/>
  <c r="N11" i="6"/>
  <c r="K11" i="6"/>
  <c r="E29" i="6"/>
  <c r="I29" i="5"/>
  <c r="J29" i="5"/>
  <c r="K29" i="5"/>
  <c r="L29" i="5"/>
  <c r="M29" i="5"/>
  <c r="N29" i="5"/>
  <c r="O29" i="5"/>
  <c r="P29" i="5"/>
  <c r="Q29" i="5"/>
  <c r="R29" i="5"/>
  <c r="S29" i="5"/>
  <c r="F29" i="5"/>
  <c r="I35" i="5"/>
  <c r="J35" i="5"/>
  <c r="K35" i="5"/>
  <c r="L35" i="5"/>
  <c r="M35" i="5"/>
  <c r="N35" i="5"/>
  <c r="O35" i="5"/>
  <c r="P35" i="5"/>
  <c r="Q35" i="5"/>
  <c r="R35" i="5"/>
  <c r="S35" i="5"/>
  <c r="T35" i="5"/>
  <c r="T41" i="5" s="1"/>
  <c r="F35" i="5"/>
  <c r="S41" i="5" l="1"/>
  <c r="U28" i="6"/>
  <c r="J10" i="7"/>
  <c r="U25" i="6"/>
  <c r="L11" i="6"/>
  <c r="U27" i="6"/>
  <c r="J10" i="6"/>
  <c r="F10" i="7"/>
  <c r="F29" i="7" s="1"/>
  <c r="U27" i="7"/>
  <c r="R10" i="7"/>
  <c r="R29" i="7" s="1"/>
  <c r="Q10" i="7"/>
  <c r="Q29" i="7" s="1"/>
  <c r="N10" i="7"/>
  <c r="N29" i="7" s="1"/>
  <c r="M10" i="7"/>
  <c r="M29" i="7" s="1"/>
  <c r="R17" i="6"/>
  <c r="R10" i="6" s="1"/>
  <c r="R29" i="6" s="1"/>
  <c r="Q10" i="6"/>
  <c r="Q29" i="6" s="1"/>
  <c r="F10" i="6"/>
  <c r="F29" i="6" s="1"/>
  <c r="N17" i="6"/>
  <c r="N10" i="6" s="1"/>
  <c r="N29" i="6" s="1"/>
  <c r="M10" i="6"/>
  <c r="M29" i="6" s="1"/>
  <c r="H17" i="6"/>
  <c r="K13" i="6"/>
  <c r="L13" i="6" s="1"/>
  <c r="H18" i="6"/>
  <c r="O25" i="7"/>
  <c r="P25" i="7" s="1"/>
  <c r="U25" i="7" s="1"/>
  <c r="K11" i="7"/>
  <c r="K13" i="7"/>
  <c r="L13" i="7" s="1"/>
  <c r="G14" i="7"/>
  <c r="H14" i="7" s="1"/>
  <c r="G15" i="7"/>
  <c r="H15" i="7" s="1"/>
  <c r="G16" i="7"/>
  <c r="H16" i="7" s="1"/>
  <c r="G17" i="7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8" i="7"/>
  <c r="H28" i="7" s="1"/>
  <c r="U28" i="7" s="1"/>
  <c r="O11" i="7"/>
  <c r="P11" i="7" s="1"/>
  <c r="O13" i="7"/>
  <c r="P13" i="7" s="1"/>
  <c r="O14" i="7"/>
  <c r="P14" i="7" s="1"/>
  <c r="O15" i="7"/>
  <c r="P15" i="7" s="1"/>
  <c r="O16" i="7"/>
  <c r="P16" i="7" s="1"/>
  <c r="O18" i="7"/>
  <c r="P18" i="7" s="1"/>
  <c r="O19" i="7"/>
  <c r="P19" i="7" s="1"/>
  <c r="O20" i="7"/>
  <c r="P20" i="7" s="1"/>
  <c r="O21" i="7"/>
  <c r="P21" i="7" s="1"/>
  <c r="O22" i="7"/>
  <c r="P22" i="7" s="1"/>
  <c r="O23" i="7"/>
  <c r="P23" i="7" s="1"/>
  <c r="G11" i="7"/>
  <c r="K12" i="7"/>
  <c r="O12" i="7"/>
  <c r="P12" i="7" s="1"/>
  <c r="G24" i="7"/>
  <c r="H24" i="7" s="1"/>
  <c r="O24" i="7"/>
  <c r="P24" i="7" s="1"/>
  <c r="G26" i="7"/>
  <c r="H26" i="7" s="1"/>
  <c r="O26" i="7"/>
  <c r="P26" i="7" s="1"/>
  <c r="O11" i="6"/>
  <c r="P11" i="6" s="1"/>
  <c r="O13" i="6"/>
  <c r="P13" i="6" s="1"/>
  <c r="O14" i="6"/>
  <c r="P14" i="6" s="1"/>
  <c r="U14" i="6" s="1"/>
  <c r="O15" i="6"/>
  <c r="P15" i="6" s="1"/>
  <c r="U15" i="6" s="1"/>
  <c r="O16" i="6"/>
  <c r="P16" i="6" s="1"/>
  <c r="U16" i="6" s="1"/>
  <c r="O18" i="6"/>
  <c r="P18" i="6" s="1"/>
  <c r="O19" i="6"/>
  <c r="P19" i="6" s="1"/>
  <c r="U19" i="6" s="1"/>
  <c r="O20" i="6"/>
  <c r="P20" i="6" s="1"/>
  <c r="U20" i="6" s="1"/>
  <c r="O21" i="6"/>
  <c r="P21" i="6" s="1"/>
  <c r="U21" i="6" s="1"/>
  <c r="O22" i="6"/>
  <c r="P22" i="6" s="1"/>
  <c r="U22" i="6" s="1"/>
  <c r="O23" i="6"/>
  <c r="P23" i="6" s="1"/>
  <c r="U23" i="6" s="1"/>
  <c r="G11" i="6"/>
  <c r="K12" i="6"/>
  <c r="L12" i="6" s="1"/>
  <c r="O12" i="6"/>
  <c r="P12" i="6" s="1"/>
  <c r="G24" i="6"/>
  <c r="H24" i="6" s="1"/>
  <c r="O24" i="6"/>
  <c r="P24" i="6" s="1"/>
  <c r="G26" i="6"/>
  <c r="H26" i="6" s="1"/>
  <c r="O26" i="6"/>
  <c r="P26" i="6" s="1"/>
  <c r="U12" i="6" l="1"/>
  <c r="U13" i="7"/>
  <c r="U14" i="7"/>
  <c r="U21" i="7"/>
  <c r="L11" i="7"/>
  <c r="K10" i="7"/>
  <c r="U22" i="7"/>
  <c r="U24" i="7"/>
  <c r="O17" i="7"/>
  <c r="O10" i="7" s="1"/>
  <c r="O29" i="7" s="1"/>
  <c r="U13" i="6"/>
  <c r="K10" i="6"/>
  <c r="L10" i="6"/>
  <c r="G10" i="6"/>
  <c r="G29" i="6" s="1"/>
  <c r="O17" i="6"/>
  <c r="O10" i="6" s="1"/>
  <c r="O29" i="6" s="1"/>
  <c r="U24" i="6"/>
  <c r="U26" i="7"/>
  <c r="U20" i="7"/>
  <c r="U16" i="7"/>
  <c r="U23" i="7"/>
  <c r="U19" i="7"/>
  <c r="U15" i="7"/>
  <c r="U26" i="6"/>
  <c r="U18" i="7"/>
  <c r="H17" i="7"/>
  <c r="G10" i="7"/>
  <c r="G29" i="7" s="1"/>
  <c r="P17" i="6"/>
  <c r="P10" i="6" s="1"/>
  <c r="P29" i="6" s="1"/>
  <c r="U18" i="6"/>
  <c r="H11" i="7"/>
  <c r="L12" i="7"/>
  <c r="U12" i="7" s="1"/>
  <c r="H11" i="6"/>
  <c r="W10" i="7" l="1"/>
  <c r="U11" i="7"/>
  <c r="P17" i="7"/>
  <c r="P10" i="7" s="1"/>
  <c r="P29" i="7" s="1"/>
  <c r="L10" i="7"/>
  <c r="H10" i="6"/>
  <c r="H29" i="6" s="1"/>
  <c r="U11" i="6"/>
  <c r="U17" i="6"/>
  <c r="H10" i="7"/>
  <c r="H29" i="7" s="1"/>
  <c r="U17" i="7" l="1"/>
  <c r="U10" i="7" s="1"/>
  <c r="U29" i="7" s="1"/>
  <c r="U10" i="6"/>
  <c r="U29" i="6" s="1"/>
  <c r="W41" i="5" l="1"/>
  <c r="W29" i="7"/>
  <c r="N20" i="5"/>
  <c r="N19" i="5"/>
  <c r="N18" i="5"/>
  <c r="N14" i="5"/>
  <c r="O11" i="5" l="1"/>
  <c r="G13" i="5"/>
  <c r="H13" i="5" s="1"/>
  <c r="G14" i="5"/>
  <c r="H14" i="5" s="1"/>
  <c r="G16" i="5"/>
  <c r="H16" i="5" s="1"/>
  <c r="G18" i="5"/>
  <c r="H18" i="5" s="1"/>
  <c r="G20" i="5"/>
  <c r="H20" i="5" s="1"/>
  <c r="G22" i="5"/>
  <c r="H22" i="5" s="1"/>
  <c r="G23" i="5"/>
  <c r="H23" i="5" s="1"/>
  <c r="G24" i="5"/>
  <c r="H24" i="5" s="1"/>
  <c r="G26" i="5"/>
  <c r="H26" i="5" s="1"/>
  <c r="U40" i="5"/>
  <c r="H39" i="5"/>
  <c r="G36" i="5"/>
  <c r="H36" i="5" s="1"/>
  <c r="U36" i="5" s="1"/>
  <c r="G34" i="5"/>
  <c r="H34" i="5" s="1"/>
  <c r="U34" i="5" s="1"/>
  <c r="G33" i="5"/>
  <c r="H33" i="5" s="1"/>
  <c r="U33" i="5" s="1"/>
  <c r="G38" i="5"/>
  <c r="H38" i="5" s="1"/>
  <c r="U38" i="5" s="1"/>
  <c r="G32" i="5"/>
  <c r="H32" i="5" s="1"/>
  <c r="U32" i="5" s="1"/>
  <c r="G31" i="5"/>
  <c r="H31" i="5" s="1"/>
  <c r="U31" i="5" s="1"/>
  <c r="G30" i="5"/>
  <c r="Q28" i="5"/>
  <c r="R28" i="5" s="1"/>
  <c r="Q26" i="5"/>
  <c r="R26" i="5" s="1"/>
  <c r="Q25" i="5"/>
  <c r="R25" i="5" s="1"/>
  <c r="O25" i="5"/>
  <c r="Q24" i="5"/>
  <c r="R24" i="5" s="1"/>
  <c r="Q23" i="5"/>
  <c r="R23" i="5" s="1"/>
  <c r="Q27" i="5"/>
  <c r="R27" i="5" s="1"/>
  <c r="Q22" i="5"/>
  <c r="R22" i="5" s="1"/>
  <c r="Q21" i="5"/>
  <c r="R21" i="5" s="1"/>
  <c r="Q20" i="5"/>
  <c r="R20" i="5" s="1"/>
  <c r="Q19" i="5"/>
  <c r="R19" i="5" s="1"/>
  <c r="Q18" i="5"/>
  <c r="R18" i="5" s="1"/>
  <c r="Q17" i="5"/>
  <c r="R17" i="5" s="1"/>
  <c r="Q16" i="5"/>
  <c r="R16" i="5" s="1"/>
  <c r="O16" i="5"/>
  <c r="Q15" i="5"/>
  <c r="R15" i="5" s="1"/>
  <c r="Q14" i="5"/>
  <c r="R14" i="5" s="1"/>
  <c r="O14" i="5"/>
  <c r="Q13" i="5"/>
  <c r="R13" i="5" s="1"/>
  <c r="Q12" i="5"/>
  <c r="R12" i="5" s="1"/>
  <c r="Q11" i="5"/>
  <c r="R11" i="5" s="1"/>
  <c r="I41" i="5"/>
  <c r="E41" i="5"/>
  <c r="J10" i="5" l="1"/>
  <c r="J41" i="5" s="1"/>
  <c r="F10" i="5"/>
  <c r="F41" i="5" s="1"/>
  <c r="N10" i="5"/>
  <c r="M10" i="5"/>
  <c r="R10" i="5"/>
  <c r="R41" i="5" s="1"/>
  <c r="Q10" i="5"/>
  <c r="Q41" i="5" s="1"/>
  <c r="G29" i="5"/>
  <c r="U39" i="5"/>
  <c r="H35" i="5"/>
  <c r="G35" i="5"/>
  <c r="K11" i="5"/>
  <c r="O18" i="5"/>
  <c r="P18" i="5" s="1"/>
  <c r="U18" i="5" s="1"/>
  <c r="O27" i="5"/>
  <c r="P27" i="5" s="1"/>
  <c r="O23" i="5"/>
  <c r="P23" i="5" s="1"/>
  <c r="U23" i="5" s="1"/>
  <c r="O26" i="5"/>
  <c r="P26" i="5" s="1"/>
  <c r="U26" i="5" s="1"/>
  <c r="G11" i="5"/>
  <c r="H11" i="5" s="1"/>
  <c r="K12" i="5"/>
  <c r="L12" i="5" s="1"/>
  <c r="P14" i="5"/>
  <c r="U14" i="5" s="1"/>
  <c r="O21" i="5"/>
  <c r="P21" i="5" s="1"/>
  <c r="O22" i="5"/>
  <c r="P22" i="5" s="1"/>
  <c r="U22" i="5" s="1"/>
  <c r="O12" i="5"/>
  <c r="P12" i="5" s="1"/>
  <c r="P11" i="5"/>
  <c r="O24" i="5"/>
  <c r="P24" i="5" s="1"/>
  <c r="U24" i="5" s="1"/>
  <c r="O15" i="5"/>
  <c r="P15" i="5" s="1"/>
  <c r="P16" i="5"/>
  <c r="U16" i="5" s="1"/>
  <c r="O19" i="5"/>
  <c r="P19" i="5" s="1"/>
  <c r="O20" i="5"/>
  <c r="P20" i="5" s="1"/>
  <c r="U20" i="5" s="1"/>
  <c r="G25" i="5"/>
  <c r="H25" i="5" s="1"/>
  <c r="G28" i="5"/>
  <c r="H28" i="5" s="1"/>
  <c r="U28" i="5" s="1"/>
  <c r="H30" i="5"/>
  <c r="H29" i="5" s="1"/>
  <c r="G12" i="5"/>
  <c r="H12" i="5" s="1"/>
  <c r="K13" i="5"/>
  <c r="G15" i="5"/>
  <c r="H15" i="5" s="1"/>
  <c r="G17" i="5"/>
  <c r="G19" i="5"/>
  <c r="H19" i="5" s="1"/>
  <c r="G21" i="5"/>
  <c r="H21" i="5" s="1"/>
  <c r="G27" i="5"/>
  <c r="H27" i="5" s="1"/>
  <c r="P25" i="5"/>
  <c r="M41" i="5" l="1"/>
  <c r="W10" i="5"/>
  <c r="O17" i="5"/>
  <c r="P17" i="5" s="1"/>
  <c r="L11" i="5"/>
  <c r="K10" i="5"/>
  <c r="K41" i="5" s="1"/>
  <c r="H17" i="5"/>
  <c r="H10" i="5" s="1"/>
  <c r="H41" i="5" s="1"/>
  <c r="G10" i="5"/>
  <c r="G41" i="5" s="1"/>
  <c r="U35" i="5"/>
  <c r="U19" i="5"/>
  <c r="U15" i="5"/>
  <c r="U21" i="5"/>
  <c r="U25" i="5"/>
  <c r="U12" i="5"/>
  <c r="U11" i="5"/>
  <c r="O13" i="5"/>
  <c r="P13" i="5" s="1"/>
  <c r="U27" i="5"/>
  <c r="U30" i="5"/>
  <c r="U29" i="5" s="1"/>
  <c r="N41" i="5"/>
  <c r="L13" i="5"/>
  <c r="U17" i="5" l="1"/>
  <c r="L10" i="5"/>
  <c r="L41" i="5" s="1"/>
  <c r="O10" i="5"/>
  <c r="O41" i="5" s="1"/>
  <c r="P10" i="5"/>
  <c r="P41" i="5" s="1"/>
  <c r="U13" i="5"/>
  <c r="U10" i="5" s="1"/>
  <c r="U41" i="5" l="1"/>
</calcChain>
</file>

<file path=xl/sharedStrings.xml><?xml version="1.0" encoding="utf-8"?>
<sst xmlns="http://schemas.openxmlformats.org/spreadsheetml/2006/main" count="316" uniqueCount="79">
  <si>
    <t>TT</t>
  </si>
  <si>
    <t>CV</t>
  </si>
  <si>
    <t>PC TNNG</t>
  </si>
  <si>
    <t xml:space="preserve">Nguyễn Thị Ninh </t>
  </si>
  <si>
    <t>GV</t>
  </si>
  <si>
    <t>KT</t>
  </si>
  <si>
    <t>HT</t>
  </si>
  <si>
    <t>HP</t>
  </si>
  <si>
    <t xml:space="preserve">Vũ Thị Nga </t>
  </si>
  <si>
    <t>Đỗ Thị Luyện</t>
  </si>
  <si>
    <t xml:space="preserve">Nguyễn Thị Thuý </t>
  </si>
  <si>
    <t>Nguyễn T.Thùy Trang</t>
  </si>
  <si>
    <t xml:space="preserve">Nguyễn Thị Quỳnh </t>
  </si>
  <si>
    <t>Đỗ Hồng Hạnh</t>
  </si>
  <si>
    <t xml:space="preserve">Nguyễn Thị Linh </t>
  </si>
  <si>
    <t xml:space="preserve">Nguyễn Phương Thảo </t>
  </si>
  <si>
    <t>Nguyễn Huệ Linh</t>
  </si>
  <si>
    <t>NVN</t>
  </si>
  <si>
    <t>BV</t>
  </si>
  <si>
    <t xml:space="preserve">                                               Ng­êi lËp biÓu </t>
  </si>
  <si>
    <t>PC TN</t>
  </si>
  <si>
    <t>HS</t>
  </si>
  <si>
    <t>Ký nhận</t>
  </si>
  <si>
    <t>Trần T Đắc Thắng</t>
  </si>
  <si>
    <t>Từ T Quỳnh Trang</t>
  </si>
  <si>
    <t>V.07.02.06</t>
  </si>
  <si>
    <t xml:space="preserve"> </t>
  </si>
  <si>
    <t>LC</t>
  </si>
  <si>
    <t>Cao Thị Hiền Lương</t>
  </si>
  <si>
    <t>V.07.02.26</t>
  </si>
  <si>
    <t>Ngô Thị Hoài Phương</t>
  </si>
  <si>
    <t>Nguyễn Thị Lan</t>
  </si>
  <si>
    <t>TRƯỜNG MẦM NON BẮC CẦU</t>
  </si>
  <si>
    <t>mã vsdns: 1123566</t>
  </si>
  <si>
    <t>BẢNG THANH TOÁN LƯƠNG CHO CÁN BỘ, GIÁO VIÊN, NHÂN VIÊN</t>
  </si>
  <si>
    <t>Họ và tên</t>
  </si>
  <si>
    <t>Mã ngạch</t>
  </si>
  <si>
    <t>Tiền Lương</t>
  </si>
  <si>
    <t>Hệ số</t>
  </si>
  <si>
    <t>Thành tiền</t>
  </si>
  <si>
    <t>Trừ BH</t>
  </si>
  <si>
    <t>Thực lĩnh</t>
  </si>
  <si>
    <t>Phụ cấp chức vụ</t>
  </si>
  <si>
    <t>Phụ cấp</t>
  </si>
  <si>
    <t>PC ngành</t>
  </si>
  <si>
    <t>Tổng tiền lương và phụ cấp</t>
  </si>
  <si>
    <t>Biên chế:</t>
  </si>
  <si>
    <t>Trần T.Tuyết Phượng</t>
  </si>
  <si>
    <t>Phạm Thị Thu Hằng</t>
  </si>
  <si>
    <t>Hà Thị Tố Vân</t>
  </si>
  <si>
    <t>Nguyễn T Ánh Hồng</t>
  </si>
  <si>
    <t>Trần T Thanh Hương</t>
  </si>
  <si>
    <t>Nguyễn T Thanh Thủy</t>
  </si>
  <si>
    <t>Lê Minh Thắng</t>
  </si>
  <si>
    <t>Nguyễn Văn Phương</t>
  </si>
  <si>
    <t>Nguyễn Thị Tuyến</t>
  </si>
  <si>
    <t>Người lập biểu</t>
  </si>
  <si>
    <t>Hiệu trưởng</t>
  </si>
  <si>
    <t>Tổng cộng</t>
  </si>
  <si>
    <t>Trần Thị Thu Hương</t>
  </si>
  <si>
    <t xml:space="preserve">II. </t>
  </si>
  <si>
    <t>Đối với hợp đồng thực hiện công việc hỗ trợ phục vụ theo NĐ 111/2022/NĐ-CP</t>
  </si>
  <si>
    <t xml:space="preserve">III. </t>
  </si>
  <si>
    <t>Đối với hợp đồng thực hiện công việc chuyên môn, nghiệp vụ trong ĐVSN công lập theo NĐ 111/2022/NĐ-CP</t>
  </si>
  <si>
    <t>IV</t>
  </si>
  <si>
    <t>Thanh toán cá nhân khác</t>
  </si>
  <si>
    <t>I</t>
  </si>
  <si>
    <t>Nguyễn Thị Khánh Vân</t>
  </si>
  <si>
    <t>V.07.02.25</t>
  </si>
  <si>
    <t>Nguyễn Thị Bích Thủy</t>
  </si>
  <si>
    <t>(Lương cơ bản 2.340.000 đồng, Lương tối thiểu vùng 4.960.000 đồng)</t>
  </si>
  <si>
    <t>THÁNG 01 NĂM 2025</t>
  </si>
  <si>
    <t>Tổng cộng: Hai trăm bốn mươi hai triệu bốn trăm tám mươi tư nghìn bốn trăm chín mươi bảy đồng</t>
  </si>
  <si>
    <t>Ngày  10  tháng 01 năm 2025</t>
  </si>
  <si>
    <t>(Lương cơ bản 1.490.000 đồng)</t>
  </si>
  <si>
    <t>Ngày 10   tháng 01 năm 2025</t>
  </si>
  <si>
    <t>(Lương cơ bản tăng: 850,000 đồng)</t>
  </si>
  <si>
    <t>Ngày  20 tháng 01 năm 2025</t>
  </si>
  <si>
    <t>THÁNG 1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</si>
</sst>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0.000"/>
    <numFmt numFmtId="167" formatCode="0.00_);\(0.00\)"/>
    <numFmt numFmtId="168" formatCode="_(* #,##0.0_);_(* \(#,##0.0\);_(* &quot;-&quot;??_);_(@_)"/>
    <numFmt numFmtId="169" formatCode="_-* #,##0.00\ _₫_-;\-* #,##0.00\ _₫_-;_-* &quot;-&quot;??\ _₫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.VnTime"/>
      <family val="2"/>
    </font>
    <font>
      <sz val="6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2" applyFont="1" applyBorder="1"/>
    <xf numFmtId="2" fontId="4" fillId="0" borderId="1" xfId="2" applyNumberFormat="1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2" fontId="4" fillId="3" borderId="1" xfId="2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164" fontId="4" fillId="0" borderId="1" xfId="1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39" fontId="4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1" xfId="0" applyNumberFormat="1" applyFont="1" applyBorder="1" applyAlignment="1">
      <alignment horizontal="center"/>
    </xf>
    <xf numFmtId="166" fontId="4" fillId="0" borderId="1" xfId="2" applyNumberFormat="1" applyFont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7" fontId="5" fillId="3" borderId="1" xfId="1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165" fontId="8" fillId="3" borderId="0" xfId="0" applyNumberFormat="1" applyFont="1" applyFill="1"/>
    <xf numFmtId="3" fontId="8" fillId="0" borderId="0" xfId="0" applyNumberFormat="1" applyFont="1"/>
    <xf numFmtId="0" fontId="8" fillId="2" borderId="0" xfId="0" applyFont="1" applyFill="1"/>
    <xf numFmtId="3" fontId="7" fillId="0" borderId="0" xfId="0" applyNumberFormat="1" applyFont="1"/>
    <xf numFmtId="0" fontId="7" fillId="0" borderId="0" xfId="0" applyFont="1" applyAlignment="1">
      <alignment horizontal="left"/>
    </xf>
    <xf numFmtId="9" fontId="7" fillId="0" borderId="0" xfId="0" applyNumberFormat="1" applyFont="1"/>
    <xf numFmtId="0" fontId="9" fillId="0" borderId="0" xfId="0" applyFont="1"/>
    <xf numFmtId="0" fontId="7" fillId="3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5" fillId="0" borderId="4" xfId="0" applyFont="1" applyBorder="1"/>
    <xf numFmtId="0" fontId="8" fillId="0" borderId="0" xfId="0" applyFont="1"/>
    <xf numFmtId="0" fontId="7" fillId="3" borderId="0" xfId="0" applyFont="1" applyFill="1" applyAlignment="1">
      <alignment horizontal="left"/>
    </xf>
    <xf numFmtId="164" fontId="5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168" fontId="4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43" fontId="5" fillId="0" borderId="1" xfId="1" applyFont="1" applyFill="1" applyBorder="1" applyAlignment="1">
      <alignment horizontal="center"/>
    </xf>
    <xf numFmtId="164" fontId="4" fillId="0" borderId="0" xfId="0" applyNumberFormat="1" applyFont="1"/>
    <xf numFmtId="164" fontId="5" fillId="3" borderId="1" xfId="1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vertical="center"/>
    </xf>
    <xf numFmtId="43" fontId="5" fillId="3" borderId="1" xfId="1" applyFont="1" applyFill="1" applyBorder="1" applyAlignment="1">
      <alignment vertical="center"/>
    </xf>
    <xf numFmtId="164" fontId="5" fillId="0" borderId="0" xfId="1" applyNumberFormat="1" applyFont="1" applyFill="1" applyBorder="1"/>
    <xf numFmtId="165" fontId="4" fillId="0" borderId="1" xfId="2" applyNumberFormat="1" applyFont="1" applyBorder="1" applyAlignment="1">
      <alignment horizontal="center"/>
    </xf>
    <xf numFmtId="164" fontId="5" fillId="0" borderId="0" xfId="0" applyNumberFormat="1" applyFont="1"/>
    <xf numFmtId="164" fontId="4" fillId="0" borderId="0" xfId="1" applyNumberFormat="1" applyFont="1"/>
    <xf numFmtId="2" fontId="4" fillId="0" borderId="1" xfId="0" applyNumberFormat="1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/>
    </xf>
    <xf numFmtId="43" fontId="5" fillId="0" borderId="1" xfId="1" applyNumberFormat="1" applyFont="1" applyFill="1" applyBorder="1" applyAlignment="1">
      <alignment horizontal="center"/>
    </xf>
    <xf numFmtId="43" fontId="5" fillId="3" borderId="1" xfId="1" applyNumberFormat="1" applyFont="1" applyFill="1" applyBorder="1" applyAlignment="1">
      <alignment vertical="center"/>
    </xf>
    <xf numFmtId="169" fontId="5" fillId="0" borderId="0" xfId="0" applyNumberFormat="1" applyFont="1"/>
    <xf numFmtId="165" fontId="4" fillId="0" borderId="1" xfId="2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2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topLeftCell="A28" zoomScale="130" zoomScaleNormal="130" workbookViewId="0">
      <selection activeCell="U29" sqref="U29"/>
    </sheetView>
  </sheetViews>
  <sheetFormatPr defaultRowHeight="12.75" x14ac:dyDescent="0.2"/>
  <cols>
    <col min="1" max="1" width="2.42578125" style="26" customWidth="1"/>
    <col min="2" max="2" width="14.85546875" style="26" customWidth="1"/>
    <col min="3" max="3" width="3.28515625" style="26" customWidth="1"/>
    <col min="4" max="4" width="6.5703125" style="34" customWidth="1"/>
    <col min="5" max="5" width="4.42578125" style="35" customWidth="1"/>
    <col min="6" max="6" width="8.140625" style="26" customWidth="1"/>
    <col min="7" max="7" width="7.5703125" style="26" customWidth="1"/>
    <col min="8" max="8" width="8.140625" style="26" customWidth="1"/>
    <col min="9" max="9" width="3.85546875" style="36" customWidth="1"/>
    <col min="10" max="10" width="6.85546875" style="36" customWidth="1"/>
    <col min="11" max="11" width="5.7109375" style="36" customWidth="1"/>
    <col min="12" max="12" width="6.7109375" style="36" customWidth="1"/>
    <col min="13" max="13" width="4" style="36" customWidth="1"/>
    <col min="14" max="14" width="7.42578125" style="36" customWidth="1"/>
    <col min="15" max="15" width="7" style="36" customWidth="1"/>
    <col min="16" max="16" width="7.5703125" style="36" customWidth="1"/>
    <col min="17" max="17" width="5.42578125" style="36" customWidth="1"/>
    <col min="18" max="18" width="7.42578125" style="36" customWidth="1"/>
    <col min="19" max="19" width="3.85546875" style="36" customWidth="1"/>
    <col min="20" max="20" width="6.85546875" style="36" customWidth="1"/>
    <col min="21" max="21" width="10.5703125" style="31" customWidth="1"/>
    <col min="22" max="22" width="11.28515625" style="26" customWidth="1"/>
    <col min="23" max="23" width="9.140625" style="26"/>
    <col min="24" max="24" width="16.42578125" style="26" bestFit="1" customWidth="1"/>
    <col min="25" max="252" width="9.140625" style="26"/>
    <col min="253" max="253" width="3.28515625" style="26" customWidth="1"/>
    <col min="254" max="254" width="22.5703125" style="26" customWidth="1"/>
    <col min="255" max="255" width="6.140625" style="26" customWidth="1"/>
    <col min="256" max="256" width="7.5703125" style="26" customWidth="1"/>
    <col min="257" max="257" width="7.28515625" style="26" customWidth="1"/>
    <col min="258" max="258" width="6.85546875" style="26" customWidth="1"/>
    <col min="259" max="259" width="6.7109375" style="26" customWidth="1"/>
    <col min="260" max="261" width="7.85546875" style="26" customWidth="1"/>
    <col min="262" max="264" width="11.140625" style="26" customWidth="1"/>
    <col min="265" max="267" width="9.85546875" style="26" customWidth="1"/>
    <col min="268" max="270" width="9.28515625" style="26" customWidth="1"/>
    <col min="271" max="273" width="10" style="26" customWidth="1"/>
    <col min="274" max="274" width="10.5703125" style="26" customWidth="1"/>
    <col min="275" max="275" width="10.28515625" style="26" customWidth="1"/>
    <col min="276" max="276" width="11.85546875" style="26" customWidth="1"/>
    <col min="277" max="277" width="14" style="26" customWidth="1"/>
    <col min="278" max="279" width="9.140625" style="26"/>
    <col min="280" max="280" width="16.42578125" style="26" bestFit="1" customWidth="1"/>
    <col min="281" max="508" width="9.140625" style="26"/>
    <col min="509" max="509" width="3.28515625" style="26" customWidth="1"/>
    <col min="510" max="510" width="22.5703125" style="26" customWidth="1"/>
    <col min="511" max="511" width="6.140625" style="26" customWidth="1"/>
    <col min="512" max="512" width="7.5703125" style="26" customWidth="1"/>
    <col min="513" max="513" width="7.28515625" style="26" customWidth="1"/>
    <col min="514" max="514" width="6.85546875" style="26" customWidth="1"/>
    <col min="515" max="515" width="6.7109375" style="26" customWidth="1"/>
    <col min="516" max="517" width="7.85546875" style="26" customWidth="1"/>
    <col min="518" max="520" width="11.140625" style="26" customWidth="1"/>
    <col min="521" max="523" width="9.85546875" style="26" customWidth="1"/>
    <col min="524" max="526" width="9.28515625" style="26" customWidth="1"/>
    <col min="527" max="529" width="10" style="26" customWidth="1"/>
    <col min="530" max="530" width="10.5703125" style="26" customWidth="1"/>
    <col min="531" max="531" width="10.28515625" style="26" customWidth="1"/>
    <col min="532" max="532" width="11.85546875" style="26" customWidth="1"/>
    <col min="533" max="533" width="14" style="26" customWidth="1"/>
    <col min="534" max="535" width="9.140625" style="26"/>
    <col min="536" max="536" width="16.42578125" style="26" bestFit="1" customWidth="1"/>
    <col min="537" max="764" width="9.140625" style="26"/>
    <col min="765" max="765" width="3.28515625" style="26" customWidth="1"/>
    <col min="766" max="766" width="22.5703125" style="26" customWidth="1"/>
    <col min="767" max="767" width="6.140625" style="26" customWidth="1"/>
    <col min="768" max="768" width="7.5703125" style="26" customWidth="1"/>
    <col min="769" max="769" width="7.28515625" style="26" customWidth="1"/>
    <col min="770" max="770" width="6.85546875" style="26" customWidth="1"/>
    <col min="771" max="771" width="6.7109375" style="26" customWidth="1"/>
    <col min="772" max="773" width="7.85546875" style="26" customWidth="1"/>
    <col min="774" max="776" width="11.140625" style="26" customWidth="1"/>
    <col min="777" max="779" width="9.85546875" style="26" customWidth="1"/>
    <col min="780" max="782" width="9.28515625" style="26" customWidth="1"/>
    <col min="783" max="785" width="10" style="26" customWidth="1"/>
    <col min="786" max="786" width="10.5703125" style="26" customWidth="1"/>
    <col min="787" max="787" width="10.28515625" style="26" customWidth="1"/>
    <col min="788" max="788" width="11.85546875" style="26" customWidth="1"/>
    <col min="789" max="789" width="14" style="26" customWidth="1"/>
    <col min="790" max="791" width="9.140625" style="26"/>
    <col min="792" max="792" width="16.42578125" style="26" bestFit="1" customWidth="1"/>
    <col min="793" max="1020" width="9.140625" style="26"/>
    <col min="1021" max="1021" width="3.28515625" style="26" customWidth="1"/>
    <col min="1022" max="1022" width="22.5703125" style="26" customWidth="1"/>
    <col min="1023" max="1023" width="6.140625" style="26" customWidth="1"/>
    <col min="1024" max="1024" width="7.5703125" style="26" customWidth="1"/>
    <col min="1025" max="1025" width="7.28515625" style="26" customWidth="1"/>
    <col min="1026" max="1026" width="6.85546875" style="26" customWidth="1"/>
    <col min="1027" max="1027" width="6.7109375" style="26" customWidth="1"/>
    <col min="1028" max="1029" width="7.85546875" style="26" customWidth="1"/>
    <col min="1030" max="1032" width="11.140625" style="26" customWidth="1"/>
    <col min="1033" max="1035" width="9.85546875" style="26" customWidth="1"/>
    <col min="1036" max="1038" width="9.28515625" style="26" customWidth="1"/>
    <col min="1039" max="1041" width="10" style="26" customWidth="1"/>
    <col min="1042" max="1042" width="10.5703125" style="26" customWidth="1"/>
    <col min="1043" max="1043" width="10.28515625" style="26" customWidth="1"/>
    <col min="1044" max="1044" width="11.85546875" style="26" customWidth="1"/>
    <col min="1045" max="1045" width="14" style="26" customWidth="1"/>
    <col min="1046" max="1047" width="9.140625" style="26"/>
    <col min="1048" max="1048" width="16.42578125" style="26" bestFit="1" customWidth="1"/>
    <col min="1049" max="1276" width="9.140625" style="26"/>
    <col min="1277" max="1277" width="3.28515625" style="26" customWidth="1"/>
    <col min="1278" max="1278" width="22.5703125" style="26" customWidth="1"/>
    <col min="1279" max="1279" width="6.140625" style="26" customWidth="1"/>
    <col min="1280" max="1280" width="7.5703125" style="26" customWidth="1"/>
    <col min="1281" max="1281" width="7.28515625" style="26" customWidth="1"/>
    <col min="1282" max="1282" width="6.85546875" style="26" customWidth="1"/>
    <col min="1283" max="1283" width="6.7109375" style="26" customWidth="1"/>
    <col min="1284" max="1285" width="7.85546875" style="26" customWidth="1"/>
    <col min="1286" max="1288" width="11.140625" style="26" customWidth="1"/>
    <col min="1289" max="1291" width="9.85546875" style="26" customWidth="1"/>
    <col min="1292" max="1294" width="9.28515625" style="26" customWidth="1"/>
    <col min="1295" max="1297" width="10" style="26" customWidth="1"/>
    <col min="1298" max="1298" width="10.5703125" style="26" customWidth="1"/>
    <col min="1299" max="1299" width="10.28515625" style="26" customWidth="1"/>
    <col min="1300" max="1300" width="11.85546875" style="26" customWidth="1"/>
    <col min="1301" max="1301" width="14" style="26" customWidth="1"/>
    <col min="1302" max="1303" width="9.140625" style="26"/>
    <col min="1304" max="1304" width="16.42578125" style="26" bestFit="1" customWidth="1"/>
    <col min="1305" max="1532" width="9.140625" style="26"/>
    <col min="1533" max="1533" width="3.28515625" style="26" customWidth="1"/>
    <col min="1534" max="1534" width="22.5703125" style="26" customWidth="1"/>
    <col min="1535" max="1535" width="6.140625" style="26" customWidth="1"/>
    <col min="1536" max="1536" width="7.5703125" style="26" customWidth="1"/>
    <col min="1537" max="1537" width="7.28515625" style="26" customWidth="1"/>
    <col min="1538" max="1538" width="6.85546875" style="26" customWidth="1"/>
    <col min="1539" max="1539" width="6.7109375" style="26" customWidth="1"/>
    <col min="1540" max="1541" width="7.85546875" style="26" customWidth="1"/>
    <col min="1542" max="1544" width="11.140625" style="26" customWidth="1"/>
    <col min="1545" max="1547" width="9.85546875" style="26" customWidth="1"/>
    <col min="1548" max="1550" width="9.28515625" style="26" customWidth="1"/>
    <col min="1551" max="1553" width="10" style="26" customWidth="1"/>
    <col min="1554" max="1554" width="10.5703125" style="26" customWidth="1"/>
    <col min="1555" max="1555" width="10.28515625" style="26" customWidth="1"/>
    <col min="1556" max="1556" width="11.85546875" style="26" customWidth="1"/>
    <col min="1557" max="1557" width="14" style="26" customWidth="1"/>
    <col min="1558" max="1559" width="9.140625" style="26"/>
    <col min="1560" max="1560" width="16.42578125" style="26" bestFit="1" customWidth="1"/>
    <col min="1561" max="1788" width="9.140625" style="26"/>
    <col min="1789" max="1789" width="3.28515625" style="26" customWidth="1"/>
    <col min="1790" max="1790" width="22.5703125" style="26" customWidth="1"/>
    <col min="1791" max="1791" width="6.140625" style="26" customWidth="1"/>
    <col min="1792" max="1792" width="7.5703125" style="26" customWidth="1"/>
    <col min="1793" max="1793" width="7.28515625" style="26" customWidth="1"/>
    <col min="1794" max="1794" width="6.85546875" style="26" customWidth="1"/>
    <col min="1795" max="1795" width="6.7109375" style="26" customWidth="1"/>
    <col min="1796" max="1797" width="7.85546875" style="26" customWidth="1"/>
    <col min="1798" max="1800" width="11.140625" style="26" customWidth="1"/>
    <col min="1801" max="1803" width="9.85546875" style="26" customWidth="1"/>
    <col min="1804" max="1806" width="9.28515625" style="26" customWidth="1"/>
    <col min="1807" max="1809" width="10" style="26" customWidth="1"/>
    <col min="1810" max="1810" width="10.5703125" style="26" customWidth="1"/>
    <col min="1811" max="1811" width="10.28515625" style="26" customWidth="1"/>
    <col min="1812" max="1812" width="11.85546875" style="26" customWidth="1"/>
    <col min="1813" max="1813" width="14" style="26" customWidth="1"/>
    <col min="1814" max="1815" width="9.140625" style="26"/>
    <col min="1816" max="1816" width="16.42578125" style="26" bestFit="1" customWidth="1"/>
    <col min="1817" max="2044" width="9.140625" style="26"/>
    <col min="2045" max="2045" width="3.28515625" style="26" customWidth="1"/>
    <col min="2046" max="2046" width="22.5703125" style="26" customWidth="1"/>
    <col min="2047" max="2047" width="6.140625" style="26" customWidth="1"/>
    <col min="2048" max="2048" width="7.5703125" style="26" customWidth="1"/>
    <col min="2049" max="2049" width="7.28515625" style="26" customWidth="1"/>
    <col min="2050" max="2050" width="6.85546875" style="26" customWidth="1"/>
    <col min="2051" max="2051" width="6.7109375" style="26" customWidth="1"/>
    <col min="2052" max="2053" width="7.85546875" style="26" customWidth="1"/>
    <col min="2054" max="2056" width="11.140625" style="26" customWidth="1"/>
    <col min="2057" max="2059" width="9.85546875" style="26" customWidth="1"/>
    <col min="2060" max="2062" width="9.28515625" style="26" customWidth="1"/>
    <col min="2063" max="2065" width="10" style="26" customWidth="1"/>
    <col min="2066" max="2066" width="10.5703125" style="26" customWidth="1"/>
    <col min="2067" max="2067" width="10.28515625" style="26" customWidth="1"/>
    <col min="2068" max="2068" width="11.85546875" style="26" customWidth="1"/>
    <col min="2069" max="2069" width="14" style="26" customWidth="1"/>
    <col min="2070" max="2071" width="9.140625" style="26"/>
    <col min="2072" max="2072" width="16.42578125" style="26" bestFit="1" customWidth="1"/>
    <col min="2073" max="2300" width="9.140625" style="26"/>
    <col min="2301" max="2301" width="3.28515625" style="26" customWidth="1"/>
    <col min="2302" max="2302" width="22.5703125" style="26" customWidth="1"/>
    <col min="2303" max="2303" width="6.140625" style="26" customWidth="1"/>
    <col min="2304" max="2304" width="7.5703125" style="26" customWidth="1"/>
    <col min="2305" max="2305" width="7.28515625" style="26" customWidth="1"/>
    <col min="2306" max="2306" width="6.85546875" style="26" customWidth="1"/>
    <col min="2307" max="2307" width="6.7109375" style="26" customWidth="1"/>
    <col min="2308" max="2309" width="7.85546875" style="26" customWidth="1"/>
    <col min="2310" max="2312" width="11.140625" style="26" customWidth="1"/>
    <col min="2313" max="2315" width="9.85546875" style="26" customWidth="1"/>
    <col min="2316" max="2318" width="9.28515625" style="26" customWidth="1"/>
    <col min="2319" max="2321" width="10" style="26" customWidth="1"/>
    <col min="2322" max="2322" width="10.5703125" style="26" customWidth="1"/>
    <col min="2323" max="2323" width="10.28515625" style="26" customWidth="1"/>
    <col min="2324" max="2324" width="11.85546875" style="26" customWidth="1"/>
    <col min="2325" max="2325" width="14" style="26" customWidth="1"/>
    <col min="2326" max="2327" width="9.140625" style="26"/>
    <col min="2328" max="2328" width="16.42578125" style="26" bestFit="1" customWidth="1"/>
    <col min="2329" max="2556" width="9.140625" style="26"/>
    <col min="2557" max="2557" width="3.28515625" style="26" customWidth="1"/>
    <col min="2558" max="2558" width="22.5703125" style="26" customWidth="1"/>
    <col min="2559" max="2559" width="6.140625" style="26" customWidth="1"/>
    <col min="2560" max="2560" width="7.5703125" style="26" customWidth="1"/>
    <col min="2561" max="2561" width="7.28515625" style="26" customWidth="1"/>
    <col min="2562" max="2562" width="6.85546875" style="26" customWidth="1"/>
    <col min="2563" max="2563" width="6.7109375" style="26" customWidth="1"/>
    <col min="2564" max="2565" width="7.85546875" style="26" customWidth="1"/>
    <col min="2566" max="2568" width="11.140625" style="26" customWidth="1"/>
    <col min="2569" max="2571" width="9.85546875" style="26" customWidth="1"/>
    <col min="2572" max="2574" width="9.28515625" style="26" customWidth="1"/>
    <col min="2575" max="2577" width="10" style="26" customWidth="1"/>
    <col min="2578" max="2578" width="10.5703125" style="26" customWidth="1"/>
    <col min="2579" max="2579" width="10.28515625" style="26" customWidth="1"/>
    <col min="2580" max="2580" width="11.85546875" style="26" customWidth="1"/>
    <col min="2581" max="2581" width="14" style="26" customWidth="1"/>
    <col min="2582" max="2583" width="9.140625" style="26"/>
    <col min="2584" max="2584" width="16.42578125" style="26" bestFit="1" customWidth="1"/>
    <col min="2585" max="2812" width="9.140625" style="26"/>
    <col min="2813" max="2813" width="3.28515625" style="26" customWidth="1"/>
    <col min="2814" max="2814" width="22.5703125" style="26" customWidth="1"/>
    <col min="2815" max="2815" width="6.140625" style="26" customWidth="1"/>
    <col min="2816" max="2816" width="7.5703125" style="26" customWidth="1"/>
    <col min="2817" max="2817" width="7.28515625" style="26" customWidth="1"/>
    <col min="2818" max="2818" width="6.85546875" style="26" customWidth="1"/>
    <col min="2819" max="2819" width="6.7109375" style="26" customWidth="1"/>
    <col min="2820" max="2821" width="7.85546875" style="26" customWidth="1"/>
    <col min="2822" max="2824" width="11.140625" style="26" customWidth="1"/>
    <col min="2825" max="2827" width="9.85546875" style="26" customWidth="1"/>
    <col min="2828" max="2830" width="9.28515625" style="26" customWidth="1"/>
    <col min="2831" max="2833" width="10" style="26" customWidth="1"/>
    <col min="2834" max="2834" width="10.5703125" style="26" customWidth="1"/>
    <col min="2835" max="2835" width="10.28515625" style="26" customWidth="1"/>
    <col min="2836" max="2836" width="11.85546875" style="26" customWidth="1"/>
    <col min="2837" max="2837" width="14" style="26" customWidth="1"/>
    <col min="2838" max="2839" width="9.140625" style="26"/>
    <col min="2840" max="2840" width="16.42578125" style="26" bestFit="1" customWidth="1"/>
    <col min="2841" max="3068" width="9.140625" style="26"/>
    <col min="3069" max="3069" width="3.28515625" style="26" customWidth="1"/>
    <col min="3070" max="3070" width="22.5703125" style="26" customWidth="1"/>
    <col min="3071" max="3071" width="6.140625" style="26" customWidth="1"/>
    <col min="3072" max="3072" width="7.5703125" style="26" customWidth="1"/>
    <col min="3073" max="3073" width="7.28515625" style="26" customWidth="1"/>
    <col min="3074" max="3074" width="6.85546875" style="26" customWidth="1"/>
    <col min="3075" max="3075" width="6.7109375" style="26" customWidth="1"/>
    <col min="3076" max="3077" width="7.85546875" style="26" customWidth="1"/>
    <col min="3078" max="3080" width="11.140625" style="26" customWidth="1"/>
    <col min="3081" max="3083" width="9.85546875" style="26" customWidth="1"/>
    <col min="3084" max="3086" width="9.28515625" style="26" customWidth="1"/>
    <col min="3087" max="3089" width="10" style="26" customWidth="1"/>
    <col min="3090" max="3090" width="10.5703125" style="26" customWidth="1"/>
    <col min="3091" max="3091" width="10.28515625" style="26" customWidth="1"/>
    <col min="3092" max="3092" width="11.85546875" style="26" customWidth="1"/>
    <col min="3093" max="3093" width="14" style="26" customWidth="1"/>
    <col min="3094" max="3095" width="9.140625" style="26"/>
    <col min="3096" max="3096" width="16.42578125" style="26" bestFit="1" customWidth="1"/>
    <col min="3097" max="3324" width="9.140625" style="26"/>
    <col min="3325" max="3325" width="3.28515625" style="26" customWidth="1"/>
    <col min="3326" max="3326" width="22.5703125" style="26" customWidth="1"/>
    <col min="3327" max="3327" width="6.140625" style="26" customWidth="1"/>
    <col min="3328" max="3328" width="7.5703125" style="26" customWidth="1"/>
    <col min="3329" max="3329" width="7.28515625" style="26" customWidth="1"/>
    <col min="3330" max="3330" width="6.85546875" style="26" customWidth="1"/>
    <col min="3331" max="3331" width="6.7109375" style="26" customWidth="1"/>
    <col min="3332" max="3333" width="7.85546875" style="26" customWidth="1"/>
    <col min="3334" max="3336" width="11.140625" style="26" customWidth="1"/>
    <col min="3337" max="3339" width="9.85546875" style="26" customWidth="1"/>
    <col min="3340" max="3342" width="9.28515625" style="26" customWidth="1"/>
    <col min="3343" max="3345" width="10" style="26" customWidth="1"/>
    <col min="3346" max="3346" width="10.5703125" style="26" customWidth="1"/>
    <col min="3347" max="3347" width="10.28515625" style="26" customWidth="1"/>
    <col min="3348" max="3348" width="11.85546875" style="26" customWidth="1"/>
    <col min="3349" max="3349" width="14" style="26" customWidth="1"/>
    <col min="3350" max="3351" width="9.140625" style="26"/>
    <col min="3352" max="3352" width="16.42578125" style="26" bestFit="1" customWidth="1"/>
    <col min="3353" max="3580" width="9.140625" style="26"/>
    <col min="3581" max="3581" width="3.28515625" style="26" customWidth="1"/>
    <col min="3582" max="3582" width="22.5703125" style="26" customWidth="1"/>
    <col min="3583" max="3583" width="6.140625" style="26" customWidth="1"/>
    <col min="3584" max="3584" width="7.5703125" style="26" customWidth="1"/>
    <col min="3585" max="3585" width="7.28515625" style="26" customWidth="1"/>
    <col min="3586" max="3586" width="6.85546875" style="26" customWidth="1"/>
    <col min="3587" max="3587" width="6.7109375" style="26" customWidth="1"/>
    <col min="3588" max="3589" width="7.85546875" style="26" customWidth="1"/>
    <col min="3590" max="3592" width="11.140625" style="26" customWidth="1"/>
    <col min="3593" max="3595" width="9.85546875" style="26" customWidth="1"/>
    <col min="3596" max="3598" width="9.28515625" style="26" customWidth="1"/>
    <col min="3599" max="3601" width="10" style="26" customWidth="1"/>
    <col min="3602" max="3602" width="10.5703125" style="26" customWidth="1"/>
    <col min="3603" max="3603" width="10.28515625" style="26" customWidth="1"/>
    <col min="3604" max="3604" width="11.85546875" style="26" customWidth="1"/>
    <col min="3605" max="3605" width="14" style="26" customWidth="1"/>
    <col min="3606" max="3607" width="9.140625" style="26"/>
    <col min="3608" max="3608" width="16.42578125" style="26" bestFit="1" customWidth="1"/>
    <col min="3609" max="3836" width="9.140625" style="26"/>
    <col min="3837" max="3837" width="3.28515625" style="26" customWidth="1"/>
    <col min="3838" max="3838" width="22.5703125" style="26" customWidth="1"/>
    <col min="3839" max="3839" width="6.140625" style="26" customWidth="1"/>
    <col min="3840" max="3840" width="7.5703125" style="26" customWidth="1"/>
    <col min="3841" max="3841" width="7.28515625" style="26" customWidth="1"/>
    <col min="3842" max="3842" width="6.85546875" style="26" customWidth="1"/>
    <col min="3843" max="3843" width="6.7109375" style="26" customWidth="1"/>
    <col min="3844" max="3845" width="7.85546875" style="26" customWidth="1"/>
    <col min="3846" max="3848" width="11.140625" style="26" customWidth="1"/>
    <col min="3849" max="3851" width="9.85546875" style="26" customWidth="1"/>
    <col min="3852" max="3854" width="9.28515625" style="26" customWidth="1"/>
    <col min="3855" max="3857" width="10" style="26" customWidth="1"/>
    <col min="3858" max="3858" width="10.5703125" style="26" customWidth="1"/>
    <col min="3859" max="3859" width="10.28515625" style="26" customWidth="1"/>
    <col min="3860" max="3860" width="11.85546875" style="26" customWidth="1"/>
    <col min="3861" max="3861" width="14" style="26" customWidth="1"/>
    <col min="3862" max="3863" width="9.140625" style="26"/>
    <col min="3864" max="3864" width="16.42578125" style="26" bestFit="1" customWidth="1"/>
    <col min="3865" max="4092" width="9.140625" style="26"/>
    <col min="4093" max="4093" width="3.28515625" style="26" customWidth="1"/>
    <col min="4094" max="4094" width="22.5703125" style="26" customWidth="1"/>
    <col min="4095" max="4095" width="6.140625" style="26" customWidth="1"/>
    <col min="4096" max="4096" width="7.5703125" style="26" customWidth="1"/>
    <col min="4097" max="4097" width="7.28515625" style="26" customWidth="1"/>
    <col min="4098" max="4098" width="6.85546875" style="26" customWidth="1"/>
    <col min="4099" max="4099" width="6.7109375" style="26" customWidth="1"/>
    <col min="4100" max="4101" width="7.85546875" style="26" customWidth="1"/>
    <col min="4102" max="4104" width="11.140625" style="26" customWidth="1"/>
    <col min="4105" max="4107" width="9.85546875" style="26" customWidth="1"/>
    <col min="4108" max="4110" width="9.28515625" style="26" customWidth="1"/>
    <col min="4111" max="4113" width="10" style="26" customWidth="1"/>
    <col min="4114" max="4114" width="10.5703125" style="26" customWidth="1"/>
    <col min="4115" max="4115" width="10.28515625" style="26" customWidth="1"/>
    <col min="4116" max="4116" width="11.85546875" style="26" customWidth="1"/>
    <col min="4117" max="4117" width="14" style="26" customWidth="1"/>
    <col min="4118" max="4119" width="9.140625" style="26"/>
    <col min="4120" max="4120" width="16.42578125" style="26" bestFit="1" customWidth="1"/>
    <col min="4121" max="4348" width="9.140625" style="26"/>
    <col min="4349" max="4349" width="3.28515625" style="26" customWidth="1"/>
    <col min="4350" max="4350" width="22.5703125" style="26" customWidth="1"/>
    <col min="4351" max="4351" width="6.140625" style="26" customWidth="1"/>
    <col min="4352" max="4352" width="7.5703125" style="26" customWidth="1"/>
    <col min="4353" max="4353" width="7.28515625" style="26" customWidth="1"/>
    <col min="4354" max="4354" width="6.85546875" style="26" customWidth="1"/>
    <col min="4355" max="4355" width="6.7109375" style="26" customWidth="1"/>
    <col min="4356" max="4357" width="7.85546875" style="26" customWidth="1"/>
    <col min="4358" max="4360" width="11.140625" style="26" customWidth="1"/>
    <col min="4361" max="4363" width="9.85546875" style="26" customWidth="1"/>
    <col min="4364" max="4366" width="9.28515625" style="26" customWidth="1"/>
    <col min="4367" max="4369" width="10" style="26" customWidth="1"/>
    <col min="4370" max="4370" width="10.5703125" style="26" customWidth="1"/>
    <col min="4371" max="4371" width="10.28515625" style="26" customWidth="1"/>
    <col min="4372" max="4372" width="11.85546875" style="26" customWidth="1"/>
    <col min="4373" max="4373" width="14" style="26" customWidth="1"/>
    <col min="4374" max="4375" width="9.140625" style="26"/>
    <col min="4376" max="4376" width="16.42578125" style="26" bestFit="1" customWidth="1"/>
    <col min="4377" max="4604" width="9.140625" style="26"/>
    <col min="4605" max="4605" width="3.28515625" style="26" customWidth="1"/>
    <col min="4606" max="4606" width="22.5703125" style="26" customWidth="1"/>
    <col min="4607" max="4607" width="6.140625" style="26" customWidth="1"/>
    <col min="4608" max="4608" width="7.5703125" style="26" customWidth="1"/>
    <col min="4609" max="4609" width="7.28515625" style="26" customWidth="1"/>
    <col min="4610" max="4610" width="6.85546875" style="26" customWidth="1"/>
    <col min="4611" max="4611" width="6.7109375" style="26" customWidth="1"/>
    <col min="4612" max="4613" width="7.85546875" style="26" customWidth="1"/>
    <col min="4614" max="4616" width="11.140625" style="26" customWidth="1"/>
    <col min="4617" max="4619" width="9.85546875" style="26" customWidth="1"/>
    <col min="4620" max="4622" width="9.28515625" style="26" customWidth="1"/>
    <col min="4623" max="4625" width="10" style="26" customWidth="1"/>
    <col min="4626" max="4626" width="10.5703125" style="26" customWidth="1"/>
    <col min="4627" max="4627" width="10.28515625" style="26" customWidth="1"/>
    <col min="4628" max="4628" width="11.85546875" style="26" customWidth="1"/>
    <col min="4629" max="4629" width="14" style="26" customWidth="1"/>
    <col min="4630" max="4631" width="9.140625" style="26"/>
    <col min="4632" max="4632" width="16.42578125" style="26" bestFit="1" customWidth="1"/>
    <col min="4633" max="4860" width="9.140625" style="26"/>
    <col min="4861" max="4861" width="3.28515625" style="26" customWidth="1"/>
    <col min="4862" max="4862" width="22.5703125" style="26" customWidth="1"/>
    <col min="4863" max="4863" width="6.140625" style="26" customWidth="1"/>
    <col min="4864" max="4864" width="7.5703125" style="26" customWidth="1"/>
    <col min="4865" max="4865" width="7.28515625" style="26" customWidth="1"/>
    <col min="4866" max="4866" width="6.85546875" style="26" customWidth="1"/>
    <col min="4867" max="4867" width="6.7109375" style="26" customWidth="1"/>
    <col min="4868" max="4869" width="7.85546875" style="26" customWidth="1"/>
    <col min="4870" max="4872" width="11.140625" style="26" customWidth="1"/>
    <col min="4873" max="4875" width="9.85546875" style="26" customWidth="1"/>
    <col min="4876" max="4878" width="9.28515625" style="26" customWidth="1"/>
    <col min="4879" max="4881" width="10" style="26" customWidth="1"/>
    <col min="4882" max="4882" width="10.5703125" style="26" customWidth="1"/>
    <col min="4883" max="4883" width="10.28515625" style="26" customWidth="1"/>
    <col min="4884" max="4884" width="11.85546875" style="26" customWidth="1"/>
    <col min="4885" max="4885" width="14" style="26" customWidth="1"/>
    <col min="4886" max="4887" width="9.140625" style="26"/>
    <col min="4888" max="4888" width="16.42578125" style="26" bestFit="1" customWidth="1"/>
    <col min="4889" max="5116" width="9.140625" style="26"/>
    <col min="5117" max="5117" width="3.28515625" style="26" customWidth="1"/>
    <col min="5118" max="5118" width="22.5703125" style="26" customWidth="1"/>
    <col min="5119" max="5119" width="6.140625" style="26" customWidth="1"/>
    <col min="5120" max="5120" width="7.5703125" style="26" customWidth="1"/>
    <col min="5121" max="5121" width="7.28515625" style="26" customWidth="1"/>
    <col min="5122" max="5122" width="6.85546875" style="26" customWidth="1"/>
    <col min="5123" max="5123" width="6.7109375" style="26" customWidth="1"/>
    <col min="5124" max="5125" width="7.85546875" style="26" customWidth="1"/>
    <col min="5126" max="5128" width="11.140625" style="26" customWidth="1"/>
    <col min="5129" max="5131" width="9.85546875" style="26" customWidth="1"/>
    <col min="5132" max="5134" width="9.28515625" style="26" customWidth="1"/>
    <col min="5135" max="5137" width="10" style="26" customWidth="1"/>
    <col min="5138" max="5138" width="10.5703125" style="26" customWidth="1"/>
    <col min="5139" max="5139" width="10.28515625" style="26" customWidth="1"/>
    <col min="5140" max="5140" width="11.85546875" style="26" customWidth="1"/>
    <col min="5141" max="5141" width="14" style="26" customWidth="1"/>
    <col min="5142" max="5143" width="9.140625" style="26"/>
    <col min="5144" max="5144" width="16.42578125" style="26" bestFit="1" customWidth="1"/>
    <col min="5145" max="5372" width="9.140625" style="26"/>
    <col min="5373" max="5373" width="3.28515625" style="26" customWidth="1"/>
    <col min="5374" max="5374" width="22.5703125" style="26" customWidth="1"/>
    <col min="5375" max="5375" width="6.140625" style="26" customWidth="1"/>
    <col min="5376" max="5376" width="7.5703125" style="26" customWidth="1"/>
    <col min="5377" max="5377" width="7.28515625" style="26" customWidth="1"/>
    <col min="5378" max="5378" width="6.85546875" style="26" customWidth="1"/>
    <col min="5379" max="5379" width="6.7109375" style="26" customWidth="1"/>
    <col min="5380" max="5381" width="7.85546875" style="26" customWidth="1"/>
    <col min="5382" max="5384" width="11.140625" style="26" customWidth="1"/>
    <col min="5385" max="5387" width="9.85546875" style="26" customWidth="1"/>
    <col min="5388" max="5390" width="9.28515625" style="26" customWidth="1"/>
    <col min="5391" max="5393" width="10" style="26" customWidth="1"/>
    <col min="5394" max="5394" width="10.5703125" style="26" customWidth="1"/>
    <col min="5395" max="5395" width="10.28515625" style="26" customWidth="1"/>
    <col min="5396" max="5396" width="11.85546875" style="26" customWidth="1"/>
    <col min="5397" max="5397" width="14" style="26" customWidth="1"/>
    <col min="5398" max="5399" width="9.140625" style="26"/>
    <col min="5400" max="5400" width="16.42578125" style="26" bestFit="1" customWidth="1"/>
    <col min="5401" max="5628" width="9.140625" style="26"/>
    <col min="5629" max="5629" width="3.28515625" style="26" customWidth="1"/>
    <col min="5630" max="5630" width="22.5703125" style="26" customWidth="1"/>
    <col min="5631" max="5631" width="6.140625" style="26" customWidth="1"/>
    <col min="5632" max="5632" width="7.5703125" style="26" customWidth="1"/>
    <col min="5633" max="5633" width="7.28515625" style="26" customWidth="1"/>
    <col min="5634" max="5634" width="6.85546875" style="26" customWidth="1"/>
    <col min="5635" max="5635" width="6.7109375" style="26" customWidth="1"/>
    <col min="5636" max="5637" width="7.85546875" style="26" customWidth="1"/>
    <col min="5638" max="5640" width="11.140625" style="26" customWidth="1"/>
    <col min="5641" max="5643" width="9.85546875" style="26" customWidth="1"/>
    <col min="5644" max="5646" width="9.28515625" style="26" customWidth="1"/>
    <col min="5647" max="5649" width="10" style="26" customWidth="1"/>
    <col min="5650" max="5650" width="10.5703125" style="26" customWidth="1"/>
    <col min="5651" max="5651" width="10.28515625" style="26" customWidth="1"/>
    <col min="5652" max="5652" width="11.85546875" style="26" customWidth="1"/>
    <col min="5653" max="5653" width="14" style="26" customWidth="1"/>
    <col min="5654" max="5655" width="9.140625" style="26"/>
    <col min="5656" max="5656" width="16.42578125" style="26" bestFit="1" customWidth="1"/>
    <col min="5657" max="5884" width="9.140625" style="26"/>
    <col min="5885" max="5885" width="3.28515625" style="26" customWidth="1"/>
    <col min="5886" max="5886" width="22.5703125" style="26" customWidth="1"/>
    <col min="5887" max="5887" width="6.140625" style="26" customWidth="1"/>
    <col min="5888" max="5888" width="7.5703125" style="26" customWidth="1"/>
    <col min="5889" max="5889" width="7.28515625" style="26" customWidth="1"/>
    <col min="5890" max="5890" width="6.85546875" style="26" customWidth="1"/>
    <col min="5891" max="5891" width="6.7109375" style="26" customWidth="1"/>
    <col min="5892" max="5893" width="7.85546875" style="26" customWidth="1"/>
    <col min="5894" max="5896" width="11.140625" style="26" customWidth="1"/>
    <col min="5897" max="5899" width="9.85546875" style="26" customWidth="1"/>
    <col min="5900" max="5902" width="9.28515625" style="26" customWidth="1"/>
    <col min="5903" max="5905" width="10" style="26" customWidth="1"/>
    <col min="5906" max="5906" width="10.5703125" style="26" customWidth="1"/>
    <col min="5907" max="5907" width="10.28515625" style="26" customWidth="1"/>
    <col min="5908" max="5908" width="11.85546875" style="26" customWidth="1"/>
    <col min="5909" max="5909" width="14" style="26" customWidth="1"/>
    <col min="5910" max="5911" width="9.140625" style="26"/>
    <col min="5912" max="5912" width="16.42578125" style="26" bestFit="1" customWidth="1"/>
    <col min="5913" max="6140" width="9.140625" style="26"/>
    <col min="6141" max="6141" width="3.28515625" style="26" customWidth="1"/>
    <col min="6142" max="6142" width="22.5703125" style="26" customWidth="1"/>
    <col min="6143" max="6143" width="6.140625" style="26" customWidth="1"/>
    <col min="6144" max="6144" width="7.5703125" style="26" customWidth="1"/>
    <col min="6145" max="6145" width="7.28515625" style="26" customWidth="1"/>
    <col min="6146" max="6146" width="6.85546875" style="26" customWidth="1"/>
    <col min="6147" max="6147" width="6.7109375" style="26" customWidth="1"/>
    <col min="6148" max="6149" width="7.85546875" style="26" customWidth="1"/>
    <col min="6150" max="6152" width="11.140625" style="26" customWidth="1"/>
    <col min="6153" max="6155" width="9.85546875" style="26" customWidth="1"/>
    <col min="6156" max="6158" width="9.28515625" style="26" customWidth="1"/>
    <col min="6159" max="6161" width="10" style="26" customWidth="1"/>
    <col min="6162" max="6162" width="10.5703125" style="26" customWidth="1"/>
    <col min="6163" max="6163" width="10.28515625" style="26" customWidth="1"/>
    <col min="6164" max="6164" width="11.85546875" style="26" customWidth="1"/>
    <col min="6165" max="6165" width="14" style="26" customWidth="1"/>
    <col min="6166" max="6167" width="9.140625" style="26"/>
    <col min="6168" max="6168" width="16.42578125" style="26" bestFit="1" customWidth="1"/>
    <col min="6169" max="6396" width="9.140625" style="26"/>
    <col min="6397" max="6397" width="3.28515625" style="26" customWidth="1"/>
    <col min="6398" max="6398" width="22.5703125" style="26" customWidth="1"/>
    <col min="6399" max="6399" width="6.140625" style="26" customWidth="1"/>
    <col min="6400" max="6400" width="7.5703125" style="26" customWidth="1"/>
    <col min="6401" max="6401" width="7.28515625" style="26" customWidth="1"/>
    <col min="6402" max="6402" width="6.85546875" style="26" customWidth="1"/>
    <col min="6403" max="6403" width="6.7109375" style="26" customWidth="1"/>
    <col min="6404" max="6405" width="7.85546875" style="26" customWidth="1"/>
    <col min="6406" max="6408" width="11.140625" style="26" customWidth="1"/>
    <col min="6409" max="6411" width="9.85546875" style="26" customWidth="1"/>
    <col min="6412" max="6414" width="9.28515625" style="26" customWidth="1"/>
    <col min="6415" max="6417" width="10" style="26" customWidth="1"/>
    <col min="6418" max="6418" width="10.5703125" style="26" customWidth="1"/>
    <col min="6419" max="6419" width="10.28515625" style="26" customWidth="1"/>
    <col min="6420" max="6420" width="11.85546875" style="26" customWidth="1"/>
    <col min="6421" max="6421" width="14" style="26" customWidth="1"/>
    <col min="6422" max="6423" width="9.140625" style="26"/>
    <col min="6424" max="6424" width="16.42578125" style="26" bestFit="1" customWidth="1"/>
    <col min="6425" max="6652" width="9.140625" style="26"/>
    <col min="6653" max="6653" width="3.28515625" style="26" customWidth="1"/>
    <col min="6654" max="6654" width="22.5703125" style="26" customWidth="1"/>
    <col min="6655" max="6655" width="6.140625" style="26" customWidth="1"/>
    <col min="6656" max="6656" width="7.5703125" style="26" customWidth="1"/>
    <col min="6657" max="6657" width="7.28515625" style="26" customWidth="1"/>
    <col min="6658" max="6658" width="6.85546875" style="26" customWidth="1"/>
    <col min="6659" max="6659" width="6.7109375" style="26" customWidth="1"/>
    <col min="6660" max="6661" width="7.85546875" style="26" customWidth="1"/>
    <col min="6662" max="6664" width="11.140625" style="26" customWidth="1"/>
    <col min="6665" max="6667" width="9.85546875" style="26" customWidth="1"/>
    <col min="6668" max="6670" width="9.28515625" style="26" customWidth="1"/>
    <col min="6671" max="6673" width="10" style="26" customWidth="1"/>
    <col min="6674" max="6674" width="10.5703125" style="26" customWidth="1"/>
    <col min="6675" max="6675" width="10.28515625" style="26" customWidth="1"/>
    <col min="6676" max="6676" width="11.85546875" style="26" customWidth="1"/>
    <col min="6677" max="6677" width="14" style="26" customWidth="1"/>
    <col min="6678" max="6679" width="9.140625" style="26"/>
    <col min="6680" max="6680" width="16.42578125" style="26" bestFit="1" customWidth="1"/>
    <col min="6681" max="6908" width="9.140625" style="26"/>
    <col min="6909" max="6909" width="3.28515625" style="26" customWidth="1"/>
    <col min="6910" max="6910" width="22.5703125" style="26" customWidth="1"/>
    <col min="6911" max="6911" width="6.140625" style="26" customWidth="1"/>
    <col min="6912" max="6912" width="7.5703125" style="26" customWidth="1"/>
    <col min="6913" max="6913" width="7.28515625" style="26" customWidth="1"/>
    <col min="6914" max="6914" width="6.85546875" style="26" customWidth="1"/>
    <col min="6915" max="6915" width="6.7109375" style="26" customWidth="1"/>
    <col min="6916" max="6917" width="7.85546875" style="26" customWidth="1"/>
    <col min="6918" max="6920" width="11.140625" style="26" customWidth="1"/>
    <col min="6921" max="6923" width="9.85546875" style="26" customWidth="1"/>
    <col min="6924" max="6926" width="9.28515625" style="26" customWidth="1"/>
    <col min="6927" max="6929" width="10" style="26" customWidth="1"/>
    <col min="6930" max="6930" width="10.5703125" style="26" customWidth="1"/>
    <col min="6931" max="6931" width="10.28515625" style="26" customWidth="1"/>
    <col min="6932" max="6932" width="11.85546875" style="26" customWidth="1"/>
    <col min="6933" max="6933" width="14" style="26" customWidth="1"/>
    <col min="6934" max="6935" width="9.140625" style="26"/>
    <col min="6936" max="6936" width="16.42578125" style="26" bestFit="1" customWidth="1"/>
    <col min="6937" max="7164" width="9.140625" style="26"/>
    <col min="7165" max="7165" width="3.28515625" style="26" customWidth="1"/>
    <col min="7166" max="7166" width="22.5703125" style="26" customWidth="1"/>
    <col min="7167" max="7167" width="6.140625" style="26" customWidth="1"/>
    <col min="7168" max="7168" width="7.5703125" style="26" customWidth="1"/>
    <col min="7169" max="7169" width="7.28515625" style="26" customWidth="1"/>
    <col min="7170" max="7170" width="6.85546875" style="26" customWidth="1"/>
    <col min="7171" max="7171" width="6.7109375" style="26" customWidth="1"/>
    <col min="7172" max="7173" width="7.85546875" style="26" customWidth="1"/>
    <col min="7174" max="7176" width="11.140625" style="26" customWidth="1"/>
    <col min="7177" max="7179" width="9.85546875" style="26" customWidth="1"/>
    <col min="7180" max="7182" width="9.28515625" style="26" customWidth="1"/>
    <col min="7183" max="7185" width="10" style="26" customWidth="1"/>
    <col min="7186" max="7186" width="10.5703125" style="26" customWidth="1"/>
    <col min="7187" max="7187" width="10.28515625" style="26" customWidth="1"/>
    <col min="7188" max="7188" width="11.85546875" style="26" customWidth="1"/>
    <col min="7189" max="7189" width="14" style="26" customWidth="1"/>
    <col min="7190" max="7191" width="9.140625" style="26"/>
    <col min="7192" max="7192" width="16.42578125" style="26" bestFit="1" customWidth="1"/>
    <col min="7193" max="7420" width="9.140625" style="26"/>
    <col min="7421" max="7421" width="3.28515625" style="26" customWidth="1"/>
    <col min="7422" max="7422" width="22.5703125" style="26" customWidth="1"/>
    <col min="7423" max="7423" width="6.140625" style="26" customWidth="1"/>
    <col min="7424" max="7424" width="7.5703125" style="26" customWidth="1"/>
    <col min="7425" max="7425" width="7.28515625" style="26" customWidth="1"/>
    <col min="7426" max="7426" width="6.85546875" style="26" customWidth="1"/>
    <col min="7427" max="7427" width="6.7109375" style="26" customWidth="1"/>
    <col min="7428" max="7429" width="7.85546875" style="26" customWidth="1"/>
    <col min="7430" max="7432" width="11.140625" style="26" customWidth="1"/>
    <col min="7433" max="7435" width="9.85546875" style="26" customWidth="1"/>
    <col min="7436" max="7438" width="9.28515625" style="26" customWidth="1"/>
    <col min="7439" max="7441" width="10" style="26" customWidth="1"/>
    <col min="7442" max="7442" width="10.5703125" style="26" customWidth="1"/>
    <col min="7443" max="7443" width="10.28515625" style="26" customWidth="1"/>
    <col min="7444" max="7444" width="11.85546875" style="26" customWidth="1"/>
    <col min="7445" max="7445" width="14" style="26" customWidth="1"/>
    <col min="7446" max="7447" width="9.140625" style="26"/>
    <col min="7448" max="7448" width="16.42578125" style="26" bestFit="1" customWidth="1"/>
    <col min="7449" max="7676" width="9.140625" style="26"/>
    <col min="7677" max="7677" width="3.28515625" style="26" customWidth="1"/>
    <col min="7678" max="7678" width="22.5703125" style="26" customWidth="1"/>
    <col min="7679" max="7679" width="6.140625" style="26" customWidth="1"/>
    <col min="7680" max="7680" width="7.5703125" style="26" customWidth="1"/>
    <col min="7681" max="7681" width="7.28515625" style="26" customWidth="1"/>
    <col min="7682" max="7682" width="6.85546875" style="26" customWidth="1"/>
    <col min="7683" max="7683" width="6.7109375" style="26" customWidth="1"/>
    <col min="7684" max="7685" width="7.85546875" style="26" customWidth="1"/>
    <col min="7686" max="7688" width="11.140625" style="26" customWidth="1"/>
    <col min="7689" max="7691" width="9.85546875" style="26" customWidth="1"/>
    <col min="7692" max="7694" width="9.28515625" style="26" customWidth="1"/>
    <col min="7695" max="7697" width="10" style="26" customWidth="1"/>
    <col min="7698" max="7698" width="10.5703125" style="26" customWidth="1"/>
    <col min="7699" max="7699" width="10.28515625" style="26" customWidth="1"/>
    <col min="7700" max="7700" width="11.85546875" style="26" customWidth="1"/>
    <col min="7701" max="7701" width="14" style="26" customWidth="1"/>
    <col min="7702" max="7703" width="9.140625" style="26"/>
    <col min="7704" max="7704" width="16.42578125" style="26" bestFit="1" customWidth="1"/>
    <col min="7705" max="7932" width="9.140625" style="26"/>
    <col min="7933" max="7933" width="3.28515625" style="26" customWidth="1"/>
    <col min="7934" max="7934" width="22.5703125" style="26" customWidth="1"/>
    <col min="7935" max="7935" width="6.140625" style="26" customWidth="1"/>
    <col min="7936" max="7936" width="7.5703125" style="26" customWidth="1"/>
    <col min="7937" max="7937" width="7.28515625" style="26" customWidth="1"/>
    <col min="7938" max="7938" width="6.85546875" style="26" customWidth="1"/>
    <col min="7939" max="7939" width="6.7109375" style="26" customWidth="1"/>
    <col min="7940" max="7941" width="7.85546875" style="26" customWidth="1"/>
    <col min="7942" max="7944" width="11.140625" style="26" customWidth="1"/>
    <col min="7945" max="7947" width="9.85546875" style="26" customWidth="1"/>
    <col min="7948" max="7950" width="9.28515625" style="26" customWidth="1"/>
    <col min="7951" max="7953" width="10" style="26" customWidth="1"/>
    <col min="7954" max="7954" width="10.5703125" style="26" customWidth="1"/>
    <col min="7955" max="7955" width="10.28515625" style="26" customWidth="1"/>
    <col min="7956" max="7956" width="11.85546875" style="26" customWidth="1"/>
    <col min="7957" max="7957" width="14" style="26" customWidth="1"/>
    <col min="7958" max="7959" width="9.140625" style="26"/>
    <col min="7960" max="7960" width="16.42578125" style="26" bestFit="1" customWidth="1"/>
    <col min="7961" max="8188" width="9.140625" style="26"/>
    <col min="8189" max="8189" width="3.28515625" style="26" customWidth="1"/>
    <col min="8190" max="8190" width="22.5703125" style="26" customWidth="1"/>
    <col min="8191" max="8191" width="6.140625" style="26" customWidth="1"/>
    <col min="8192" max="8192" width="7.5703125" style="26" customWidth="1"/>
    <col min="8193" max="8193" width="7.28515625" style="26" customWidth="1"/>
    <col min="8194" max="8194" width="6.85546875" style="26" customWidth="1"/>
    <col min="8195" max="8195" width="6.7109375" style="26" customWidth="1"/>
    <col min="8196" max="8197" width="7.85546875" style="26" customWidth="1"/>
    <col min="8198" max="8200" width="11.140625" style="26" customWidth="1"/>
    <col min="8201" max="8203" width="9.85546875" style="26" customWidth="1"/>
    <col min="8204" max="8206" width="9.28515625" style="26" customWidth="1"/>
    <col min="8207" max="8209" width="10" style="26" customWidth="1"/>
    <col min="8210" max="8210" width="10.5703125" style="26" customWidth="1"/>
    <col min="8211" max="8211" width="10.28515625" style="26" customWidth="1"/>
    <col min="8212" max="8212" width="11.85546875" style="26" customWidth="1"/>
    <col min="8213" max="8213" width="14" style="26" customWidth="1"/>
    <col min="8214" max="8215" width="9.140625" style="26"/>
    <col min="8216" max="8216" width="16.42578125" style="26" bestFit="1" customWidth="1"/>
    <col min="8217" max="8444" width="9.140625" style="26"/>
    <col min="8445" max="8445" width="3.28515625" style="26" customWidth="1"/>
    <col min="8446" max="8446" width="22.5703125" style="26" customWidth="1"/>
    <col min="8447" max="8447" width="6.140625" style="26" customWidth="1"/>
    <col min="8448" max="8448" width="7.5703125" style="26" customWidth="1"/>
    <col min="8449" max="8449" width="7.28515625" style="26" customWidth="1"/>
    <col min="8450" max="8450" width="6.85546875" style="26" customWidth="1"/>
    <col min="8451" max="8451" width="6.7109375" style="26" customWidth="1"/>
    <col min="8452" max="8453" width="7.85546875" style="26" customWidth="1"/>
    <col min="8454" max="8456" width="11.140625" style="26" customWidth="1"/>
    <col min="8457" max="8459" width="9.85546875" style="26" customWidth="1"/>
    <col min="8460" max="8462" width="9.28515625" style="26" customWidth="1"/>
    <col min="8463" max="8465" width="10" style="26" customWidth="1"/>
    <col min="8466" max="8466" width="10.5703125" style="26" customWidth="1"/>
    <col min="8467" max="8467" width="10.28515625" style="26" customWidth="1"/>
    <col min="8468" max="8468" width="11.85546875" style="26" customWidth="1"/>
    <col min="8469" max="8469" width="14" style="26" customWidth="1"/>
    <col min="8470" max="8471" width="9.140625" style="26"/>
    <col min="8472" max="8472" width="16.42578125" style="26" bestFit="1" customWidth="1"/>
    <col min="8473" max="8700" width="9.140625" style="26"/>
    <col min="8701" max="8701" width="3.28515625" style="26" customWidth="1"/>
    <col min="8702" max="8702" width="22.5703125" style="26" customWidth="1"/>
    <col min="8703" max="8703" width="6.140625" style="26" customWidth="1"/>
    <col min="8704" max="8704" width="7.5703125" style="26" customWidth="1"/>
    <col min="8705" max="8705" width="7.28515625" style="26" customWidth="1"/>
    <col min="8706" max="8706" width="6.85546875" style="26" customWidth="1"/>
    <col min="8707" max="8707" width="6.7109375" style="26" customWidth="1"/>
    <col min="8708" max="8709" width="7.85546875" style="26" customWidth="1"/>
    <col min="8710" max="8712" width="11.140625" style="26" customWidth="1"/>
    <col min="8713" max="8715" width="9.85546875" style="26" customWidth="1"/>
    <col min="8716" max="8718" width="9.28515625" style="26" customWidth="1"/>
    <col min="8719" max="8721" width="10" style="26" customWidth="1"/>
    <col min="8722" max="8722" width="10.5703125" style="26" customWidth="1"/>
    <col min="8723" max="8723" width="10.28515625" style="26" customWidth="1"/>
    <col min="8724" max="8724" width="11.85546875" style="26" customWidth="1"/>
    <col min="8725" max="8725" width="14" style="26" customWidth="1"/>
    <col min="8726" max="8727" width="9.140625" style="26"/>
    <col min="8728" max="8728" width="16.42578125" style="26" bestFit="1" customWidth="1"/>
    <col min="8729" max="8956" width="9.140625" style="26"/>
    <col min="8957" max="8957" width="3.28515625" style="26" customWidth="1"/>
    <col min="8958" max="8958" width="22.5703125" style="26" customWidth="1"/>
    <col min="8959" max="8959" width="6.140625" style="26" customWidth="1"/>
    <col min="8960" max="8960" width="7.5703125" style="26" customWidth="1"/>
    <col min="8961" max="8961" width="7.28515625" style="26" customWidth="1"/>
    <col min="8962" max="8962" width="6.85546875" style="26" customWidth="1"/>
    <col min="8963" max="8963" width="6.7109375" style="26" customWidth="1"/>
    <col min="8964" max="8965" width="7.85546875" style="26" customWidth="1"/>
    <col min="8966" max="8968" width="11.140625" style="26" customWidth="1"/>
    <col min="8969" max="8971" width="9.85546875" style="26" customWidth="1"/>
    <col min="8972" max="8974" width="9.28515625" style="26" customWidth="1"/>
    <col min="8975" max="8977" width="10" style="26" customWidth="1"/>
    <col min="8978" max="8978" width="10.5703125" style="26" customWidth="1"/>
    <col min="8979" max="8979" width="10.28515625" style="26" customWidth="1"/>
    <col min="8980" max="8980" width="11.85546875" style="26" customWidth="1"/>
    <col min="8981" max="8981" width="14" style="26" customWidth="1"/>
    <col min="8982" max="8983" width="9.140625" style="26"/>
    <col min="8984" max="8984" width="16.42578125" style="26" bestFit="1" customWidth="1"/>
    <col min="8985" max="9212" width="9.140625" style="26"/>
    <col min="9213" max="9213" width="3.28515625" style="26" customWidth="1"/>
    <col min="9214" max="9214" width="22.5703125" style="26" customWidth="1"/>
    <col min="9215" max="9215" width="6.140625" style="26" customWidth="1"/>
    <col min="9216" max="9216" width="7.5703125" style="26" customWidth="1"/>
    <col min="9217" max="9217" width="7.28515625" style="26" customWidth="1"/>
    <col min="9218" max="9218" width="6.85546875" style="26" customWidth="1"/>
    <col min="9219" max="9219" width="6.7109375" style="26" customWidth="1"/>
    <col min="9220" max="9221" width="7.85546875" style="26" customWidth="1"/>
    <col min="9222" max="9224" width="11.140625" style="26" customWidth="1"/>
    <col min="9225" max="9227" width="9.85546875" style="26" customWidth="1"/>
    <col min="9228" max="9230" width="9.28515625" style="26" customWidth="1"/>
    <col min="9231" max="9233" width="10" style="26" customWidth="1"/>
    <col min="9234" max="9234" width="10.5703125" style="26" customWidth="1"/>
    <col min="9235" max="9235" width="10.28515625" style="26" customWidth="1"/>
    <col min="9236" max="9236" width="11.85546875" style="26" customWidth="1"/>
    <col min="9237" max="9237" width="14" style="26" customWidth="1"/>
    <col min="9238" max="9239" width="9.140625" style="26"/>
    <col min="9240" max="9240" width="16.42578125" style="26" bestFit="1" customWidth="1"/>
    <col min="9241" max="9468" width="9.140625" style="26"/>
    <col min="9469" max="9469" width="3.28515625" style="26" customWidth="1"/>
    <col min="9470" max="9470" width="22.5703125" style="26" customWidth="1"/>
    <col min="9471" max="9471" width="6.140625" style="26" customWidth="1"/>
    <col min="9472" max="9472" width="7.5703125" style="26" customWidth="1"/>
    <col min="9473" max="9473" width="7.28515625" style="26" customWidth="1"/>
    <col min="9474" max="9474" width="6.85546875" style="26" customWidth="1"/>
    <col min="9475" max="9475" width="6.7109375" style="26" customWidth="1"/>
    <col min="9476" max="9477" width="7.85546875" style="26" customWidth="1"/>
    <col min="9478" max="9480" width="11.140625" style="26" customWidth="1"/>
    <col min="9481" max="9483" width="9.85546875" style="26" customWidth="1"/>
    <col min="9484" max="9486" width="9.28515625" style="26" customWidth="1"/>
    <col min="9487" max="9489" width="10" style="26" customWidth="1"/>
    <col min="9490" max="9490" width="10.5703125" style="26" customWidth="1"/>
    <col min="9491" max="9491" width="10.28515625" style="26" customWidth="1"/>
    <col min="9492" max="9492" width="11.85546875" style="26" customWidth="1"/>
    <col min="9493" max="9493" width="14" style="26" customWidth="1"/>
    <col min="9494" max="9495" width="9.140625" style="26"/>
    <col min="9496" max="9496" width="16.42578125" style="26" bestFit="1" customWidth="1"/>
    <col min="9497" max="9724" width="9.140625" style="26"/>
    <col min="9725" max="9725" width="3.28515625" style="26" customWidth="1"/>
    <col min="9726" max="9726" width="22.5703125" style="26" customWidth="1"/>
    <col min="9727" max="9727" width="6.140625" style="26" customWidth="1"/>
    <col min="9728" max="9728" width="7.5703125" style="26" customWidth="1"/>
    <col min="9729" max="9729" width="7.28515625" style="26" customWidth="1"/>
    <col min="9730" max="9730" width="6.85546875" style="26" customWidth="1"/>
    <col min="9731" max="9731" width="6.7109375" style="26" customWidth="1"/>
    <col min="9732" max="9733" width="7.85546875" style="26" customWidth="1"/>
    <col min="9734" max="9736" width="11.140625" style="26" customWidth="1"/>
    <col min="9737" max="9739" width="9.85546875" style="26" customWidth="1"/>
    <col min="9740" max="9742" width="9.28515625" style="26" customWidth="1"/>
    <col min="9743" max="9745" width="10" style="26" customWidth="1"/>
    <col min="9746" max="9746" width="10.5703125" style="26" customWidth="1"/>
    <col min="9747" max="9747" width="10.28515625" style="26" customWidth="1"/>
    <col min="9748" max="9748" width="11.85546875" style="26" customWidth="1"/>
    <col min="9749" max="9749" width="14" style="26" customWidth="1"/>
    <col min="9750" max="9751" width="9.140625" style="26"/>
    <col min="9752" max="9752" width="16.42578125" style="26" bestFit="1" customWidth="1"/>
    <col min="9753" max="9980" width="9.140625" style="26"/>
    <col min="9981" max="9981" width="3.28515625" style="26" customWidth="1"/>
    <col min="9982" max="9982" width="22.5703125" style="26" customWidth="1"/>
    <col min="9983" max="9983" width="6.140625" style="26" customWidth="1"/>
    <col min="9984" max="9984" width="7.5703125" style="26" customWidth="1"/>
    <col min="9985" max="9985" width="7.28515625" style="26" customWidth="1"/>
    <col min="9986" max="9986" width="6.85546875" style="26" customWidth="1"/>
    <col min="9987" max="9987" width="6.7109375" style="26" customWidth="1"/>
    <col min="9988" max="9989" width="7.85546875" style="26" customWidth="1"/>
    <col min="9990" max="9992" width="11.140625" style="26" customWidth="1"/>
    <col min="9993" max="9995" width="9.85546875" style="26" customWidth="1"/>
    <col min="9996" max="9998" width="9.28515625" style="26" customWidth="1"/>
    <col min="9999" max="10001" width="10" style="26" customWidth="1"/>
    <col min="10002" max="10002" width="10.5703125" style="26" customWidth="1"/>
    <col min="10003" max="10003" width="10.28515625" style="26" customWidth="1"/>
    <col min="10004" max="10004" width="11.85546875" style="26" customWidth="1"/>
    <col min="10005" max="10005" width="14" style="26" customWidth="1"/>
    <col min="10006" max="10007" width="9.140625" style="26"/>
    <col min="10008" max="10008" width="16.42578125" style="26" bestFit="1" customWidth="1"/>
    <col min="10009" max="10236" width="9.140625" style="26"/>
    <col min="10237" max="10237" width="3.28515625" style="26" customWidth="1"/>
    <col min="10238" max="10238" width="22.5703125" style="26" customWidth="1"/>
    <col min="10239" max="10239" width="6.140625" style="26" customWidth="1"/>
    <col min="10240" max="10240" width="7.5703125" style="26" customWidth="1"/>
    <col min="10241" max="10241" width="7.28515625" style="26" customWidth="1"/>
    <col min="10242" max="10242" width="6.85546875" style="26" customWidth="1"/>
    <col min="10243" max="10243" width="6.7109375" style="26" customWidth="1"/>
    <col min="10244" max="10245" width="7.85546875" style="26" customWidth="1"/>
    <col min="10246" max="10248" width="11.140625" style="26" customWidth="1"/>
    <col min="10249" max="10251" width="9.85546875" style="26" customWidth="1"/>
    <col min="10252" max="10254" width="9.28515625" style="26" customWidth="1"/>
    <col min="10255" max="10257" width="10" style="26" customWidth="1"/>
    <col min="10258" max="10258" width="10.5703125" style="26" customWidth="1"/>
    <col min="10259" max="10259" width="10.28515625" style="26" customWidth="1"/>
    <col min="10260" max="10260" width="11.85546875" style="26" customWidth="1"/>
    <col min="10261" max="10261" width="14" style="26" customWidth="1"/>
    <col min="10262" max="10263" width="9.140625" style="26"/>
    <col min="10264" max="10264" width="16.42578125" style="26" bestFit="1" customWidth="1"/>
    <col min="10265" max="10492" width="9.140625" style="26"/>
    <col min="10493" max="10493" width="3.28515625" style="26" customWidth="1"/>
    <col min="10494" max="10494" width="22.5703125" style="26" customWidth="1"/>
    <col min="10495" max="10495" width="6.140625" style="26" customWidth="1"/>
    <col min="10496" max="10496" width="7.5703125" style="26" customWidth="1"/>
    <col min="10497" max="10497" width="7.28515625" style="26" customWidth="1"/>
    <col min="10498" max="10498" width="6.85546875" style="26" customWidth="1"/>
    <col min="10499" max="10499" width="6.7109375" style="26" customWidth="1"/>
    <col min="10500" max="10501" width="7.85546875" style="26" customWidth="1"/>
    <col min="10502" max="10504" width="11.140625" style="26" customWidth="1"/>
    <col min="10505" max="10507" width="9.85546875" style="26" customWidth="1"/>
    <col min="10508" max="10510" width="9.28515625" style="26" customWidth="1"/>
    <col min="10511" max="10513" width="10" style="26" customWidth="1"/>
    <col min="10514" max="10514" width="10.5703125" style="26" customWidth="1"/>
    <col min="10515" max="10515" width="10.28515625" style="26" customWidth="1"/>
    <col min="10516" max="10516" width="11.85546875" style="26" customWidth="1"/>
    <col min="10517" max="10517" width="14" style="26" customWidth="1"/>
    <col min="10518" max="10519" width="9.140625" style="26"/>
    <col min="10520" max="10520" width="16.42578125" style="26" bestFit="1" customWidth="1"/>
    <col min="10521" max="10748" width="9.140625" style="26"/>
    <col min="10749" max="10749" width="3.28515625" style="26" customWidth="1"/>
    <col min="10750" max="10750" width="22.5703125" style="26" customWidth="1"/>
    <col min="10751" max="10751" width="6.140625" style="26" customWidth="1"/>
    <col min="10752" max="10752" width="7.5703125" style="26" customWidth="1"/>
    <col min="10753" max="10753" width="7.28515625" style="26" customWidth="1"/>
    <col min="10754" max="10754" width="6.85546875" style="26" customWidth="1"/>
    <col min="10755" max="10755" width="6.7109375" style="26" customWidth="1"/>
    <col min="10756" max="10757" width="7.85546875" style="26" customWidth="1"/>
    <col min="10758" max="10760" width="11.140625" style="26" customWidth="1"/>
    <col min="10761" max="10763" width="9.85546875" style="26" customWidth="1"/>
    <col min="10764" max="10766" width="9.28515625" style="26" customWidth="1"/>
    <col min="10767" max="10769" width="10" style="26" customWidth="1"/>
    <col min="10770" max="10770" width="10.5703125" style="26" customWidth="1"/>
    <col min="10771" max="10771" width="10.28515625" style="26" customWidth="1"/>
    <col min="10772" max="10772" width="11.85546875" style="26" customWidth="1"/>
    <col min="10773" max="10773" width="14" style="26" customWidth="1"/>
    <col min="10774" max="10775" width="9.140625" style="26"/>
    <col min="10776" max="10776" width="16.42578125" style="26" bestFit="1" customWidth="1"/>
    <col min="10777" max="11004" width="9.140625" style="26"/>
    <col min="11005" max="11005" width="3.28515625" style="26" customWidth="1"/>
    <col min="11006" max="11006" width="22.5703125" style="26" customWidth="1"/>
    <col min="11007" max="11007" width="6.140625" style="26" customWidth="1"/>
    <col min="11008" max="11008" width="7.5703125" style="26" customWidth="1"/>
    <col min="11009" max="11009" width="7.28515625" style="26" customWidth="1"/>
    <col min="11010" max="11010" width="6.85546875" style="26" customWidth="1"/>
    <col min="11011" max="11011" width="6.7109375" style="26" customWidth="1"/>
    <col min="11012" max="11013" width="7.85546875" style="26" customWidth="1"/>
    <col min="11014" max="11016" width="11.140625" style="26" customWidth="1"/>
    <col min="11017" max="11019" width="9.85546875" style="26" customWidth="1"/>
    <col min="11020" max="11022" width="9.28515625" style="26" customWidth="1"/>
    <col min="11023" max="11025" width="10" style="26" customWidth="1"/>
    <col min="11026" max="11026" width="10.5703125" style="26" customWidth="1"/>
    <col min="11027" max="11027" width="10.28515625" style="26" customWidth="1"/>
    <col min="11028" max="11028" width="11.85546875" style="26" customWidth="1"/>
    <col min="11029" max="11029" width="14" style="26" customWidth="1"/>
    <col min="11030" max="11031" width="9.140625" style="26"/>
    <col min="11032" max="11032" width="16.42578125" style="26" bestFit="1" customWidth="1"/>
    <col min="11033" max="11260" width="9.140625" style="26"/>
    <col min="11261" max="11261" width="3.28515625" style="26" customWidth="1"/>
    <col min="11262" max="11262" width="22.5703125" style="26" customWidth="1"/>
    <col min="11263" max="11263" width="6.140625" style="26" customWidth="1"/>
    <col min="11264" max="11264" width="7.5703125" style="26" customWidth="1"/>
    <col min="11265" max="11265" width="7.28515625" style="26" customWidth="1"/>
    <col min="11266" max="11266" width="6.85546875" style="26" customWidth="1"/>
    <col min="11267" max="11267" width="6.7109375" style="26" customWidth="1"/>
    <col min="11268" max="11269" width="7.85546875" style="26" customWidth="1"/>
    <col min="11270" max="11272" width="11.140625" style="26" customWidth="1"/>
    <col min="11273" max="11275" width="9.85546875" style="26" customWidth="1"/>
    <col min="11276" max="11278" width="9.28515625" style="26" customWidth="1"/>
    <col min="11279" max="11281" width="10" style="26" customWidth="1"/>
    <col min="11282" max="11282" width="10.5703125" style="26" customWidth="1"/>
    <col min="11283" max="11283" width="10.28515625" style="26" customWidth="1"/>
    <col min="11284" max="11284" width="11.85546875" style="26" customWidth="1"/>
    <col min="11285" max="11285" width="14" style="26" customWidth="1"/>
    <col min="11286" max="11287" width="9.140625" style="26"/>
    <col min="11288" max="11288" width="16.42578125" style="26" bestFit="1" customWidth="1"/>
    <col min="11289" max="11516" width="9.140625" style="26"/>
    <col min="11517" max="11517" width="3.28515625" style="26" customWidth="1"/>
    <col min="11518" max="11518" width="22.5703125" style="26" customWidth="1"/>
    <col min="11519" max="11519" width="6.140625" style="26" customWidth="1"/>
    <col min="11520" max="11520" width="7.5703125" style="26" customWidth="1"/>
    <col min="11521" max="11521" width="7.28515625" style="26" customWidth="1"/>
    <col min="11522" max="11522" width="6.85546875" style="26" customWidth="1"/>
    <col min="11523" max="11523" width="6.7109375" style="26" customWidth="1"/>
    <col min="11524" max="11525" width="7.85546875" style="26" customWidth="1"/>
    <col min="11526" max="11528" width="11.140625" style="26" customWidth="1"/>
    <col min="11529" max="11531" width="9.85546875" style="26" customWidth="1"/>
    <col min="11532" max="11534" width="9.28515625" style="26" customWidth="1"/>
    <col min="11535" max="11537" width="10" style="26" customWidth="1"/>
    <col min="11538" max="11538" width="10.5703125" style="26" customWidth="1"/>
    <col min="11539" max="11539" width="10.28515625" style="26" customWidth="1"/>
    <col min="11540" max="11540" width="11.85546875" style="26" customWidth="1"/>
    <col min="11541" max="11541" width="14" style="26" customWidth="1"/>
    <col min="11542" max="11543" width="9.140625" style="26"/>
    <col min="11544" max="11544" width="16.42578125" style="26" bestFit="1" customWidth="1"/>
    <col min="11545" max="11772" width="9.140625" style="26"/>
    <col min="11773" max="11773" width="3.28515625" style="26" customWidth="1"/>
    <col min="11774" max="11774" width="22.5703125" style="26" customWidth="1"/>
    <col min="11775" max="11775" width="6.140625" style="26" customWidth="1"/>
    <col min="11776" max="11776" width="7.5703125" style="26" customWidth="1"/>
    <col min="11777" max="11777" width="7.28515625" style="26" customWidth="1"/>
    <col min="11778" max="11778" width="6.85546875" style="26" customWidth="1"/>
    <col min="11779" max="11779" width="6.7109375" style="26" customWidth="1"/>
    <col min="11780" max="11781" width="7.85546875" style="26" customWidth="1"/>
    <col min="11782" max="11784" width="11.140625" style="26" customWidth="1"/>
    <col min="11785" max="11787" width="9.85546875" style="26" customWidth="1"/>
    <col min="11788" max="11790" width="9.28515625" style="26" customWidth="1"/>
    <col min="11791" max="11793" width="10" style="26" customWidth="1"/>
    <col min="11794" max="11794" width="10.5703125" style="26" customWidth="1"/>
    <col min="11795" max="11795" width="10.28515625" style="26" customWidth="1"/>
    <col min="11796" max="11796" width="11.85546875" style="26" customWidth="1"/>
    <col min="11797" max="11797" width="14" style="26" customWidth="1"/>
    <col min="11798" max="11799" width="9.140625" style="26"/>
    <col min="11800" max="11800" width="16.42578125" style="26" bestFit="1" customWidth="1"/>
    <col min="11801" max="12028" width="9.140625" style="26"/>
    <col min="12029" max="12029" width="3.28515625" style="26" customWidth="1"/>
    <col min="12030" max="12030" width="22.5703125" style="26" customWidth="1"/>
    <col min="12031" max="12031" width="6.140625" style="26" customWidth="1"/>
    <col min="12032" max="12032" width="7.5703125" style="26" customWidth="1"/>
    <col min="12033" max="12033" width="7.28515625" style="26" customWidth="1"/>
    <col min="12034" max="12034" width="6.85546875" style="26" customWidth="1"/>
    <col min="12035" max="12035" width="6.7109375" style="26" customWidth="1"/>
    <col min="12036" max="12037" width="7.85546875" style="26" customWidth="1"/>
    <col min="12038" max="12040" width="11.140625" style="26" customWidth="1"/>
    <col min="12041" max="12043" width="9.85546875" style="26" customWidth="1"/>
    <col min="12044" max="12046" width="9.28515625" style="26" customWidth="1"/>
    <col min="12047" max="12049" width="10" style="26" customWidth="1"/>
    <col min="12050" max="12050" width="10.5703125" style="26" customWidth="1"/>
    <col min="12051" max="12051" width="10.28515625" style="26" customWidth="1"/>
    <col min="12052" max="12052" width="11.85546875" style="26" customWidth="1"/>
    <col min="12053" max="12053" width="14" style="26" customWidth="1"/>
    <col min="12054" max="12055" width="9.140625" style="26"/>
    <col min="12056" max="12056" width="16.42578125" style="26" bestFit="1" customWidth="1"/>
    <col min="12057" max="12284" width="9.140625" style="26"/>
    <col min="12285" max="12285" width="3.28515625" style="26" customWidth="1"/>
    <col min="12286" max="12286" width="22.5703125" style="26" customWidth="1"/>
    <col min="12287" max="12287" width="6.140625" style="26" customWidth="1"/>
    <col min="12288" max="12288" width="7.5703125" style="26" customWidth="1"/>
    <col min="12289" max="12289" width="7.28515625" style="26" customWidth="1"/>
    <col min="12290" max="12290" width="6.85546875" style="26" customWidth="1"/>
    <col min="12291" max="12291" width="6.7109375" style="26" customWidth="1"/>
    <col min="12292" max="12293" width="7.85546875" style="26" customWidth="1"/>
    <col min="12294" max="12296" width="11.140625" style="26" customWidth="1"/>
    <col min="12297" max="12299" width="9.85546875" style="26" customWidth="1"/>
    <col min="12300" max="12302" width="9.28515625" style="26" customWidth="1"/>
    <col min="12303" max="12305" width="10" style="26" customWidth="1"/>
    <col min="12306" max="12306" width="10.5703125" style="26" customWidth="1"/>
    <col min="12307" max="12307" width="10.28515625" style="26" customWidth="1"/>
    <col min="12308" max="12308" width="11.85546875" style="26" customWidth="1"/>
    <col min="12309" max="12309" width="14" style="26" customWidth="1"/>
    <col min="12310" max="12311" width="9.140625" style="26"/>
    <col min="12312" max="12312" width="16.42578125" style="26" bestFit="1" customWidth="1"/>
    <col min="12313" max="12540" width="9.140625" style="26"/>
    <col min="12541" max="12541" width="3.28515625" style="26" customWidth="1"/>
    <col min="12542" max="12542" width="22.5703125" style="26" customWidth="1"/>
    <col min="12543" max="12543" width="6.140625" style="26" customWidth="1"/>
    <col min="12544" max="12544" width="7.5703125" style="26" customWidth="1"/>
    <col min="12545" max="12545" width="7.28515625" style="26" customWidth="1"/>
    <col min="12546" max="12546" width="6.85546875" style="26" customWidth="1"/>
    <col min="12547" max="12547" width="6.7109375" style="26" customWidth="1"/>
    <col min="12548" max="12549" width="7.85546875" style="26" customWidth="1"/>
    <col min="12550" max="12552" width="11.140625" style="26" customWidth="1"/>
    <col min="12553" max="12555" width="9.85546875" style="26" customWidth="1"/>
    <col min="12556" max="12558" width="9.28515625" style="26" customWidth="1"/>
    <col min="12559" max="12561" width="10" style="26" customWidth="1"/>
    <col min="12562" max="12562" width="10.5703125" style="26" customWidth="1"/>
    <col min="12563" max="12563" width="10.28515625" style="26" customWidth="1"/>
    <col min="12564" max="12564" width="11.85546875" style="26" customWidth="1"/>
    <col min="12565" max="12565" width="14" style="26" customWidth="1"/>
    <col min="12566" max="12567" width="9.140625" style="26"/>
    <col min="12568" max="12568" width="16.42578125" style="26" bestFit="1" customWidth="1"/>
    <col min="12569" max="12796" width="9.140625" style="26"/>
    <col min="12797" max="12797" width="3.28515625" style="26" customWidth="1"/>
    <col min="12798" max="12798" width="22.5703125" style="26" customWidth="1"/>
    <col min="12799" max="12799" width="6.140625" style="26" customWidth="1"/>
    <col min="12800" max="12800" width="7.5703125" style="26" customWidth="1"/>
    <col min="12801" max="12801" width="7.28515625" style="26" customWidth="1"/>
    <col min="12802" max="12802" width="6.85546875" style="26" customWidth="1"/>
    <col min="12803" max="12803" width="6.7109375" style="26" customWidth="1"/>
    <col min="12804" max="12805" width="7.85546875" style="26" customWidth="1"/>
    <col min="12806" max="12808" width="11.140625" style="26" customWidth="1"/>
    <col min="12809" max="12811" width="9.85546875" style="26" customWidth="1"/>
    <col min="12812" max="12814" width="9.28515625" style="26" customWidth="1"/>
    <col min="12815" max="12817" width="10" style="26" customWidth="1"/>
    <col min="12818" max="12818" width="10.5703125" style="26" customWidth="1"/>
    <col min="12819" max="12819" width="10.28515625" style="26" customWidth="1"/>
    <col min="12820" max="12820" width="11.85546875" style="26" customWidth="1"/>
    <col min="12821" max="12821" width="14" style="26" customWidth="1"/>
    <col min="12822" max="12823" width="9.140625" style="26"/>
    <col min="12824" max="12824" width="16.42578125" style="26" bestFit="1" customWidth="1"/>
    <col min="12825" max="13052" width="9.140625" style="26"/>
    <col min="13053" max="13053" width="3.28515625" style="26" customWidth="1"/>
    <col min="13054" max="13054" width="22.5703125" style="26" customWidth="1"/>
    <col min="13055" max="13055" width="6.140625" style="26" customWidth="1"/>
    <col min="13056" max="13056" width="7.5703125" style="26" customWidth="1"/>
    <col min="13057" max="13057" width="7.28515625" style="26" customWidth="1"/>
    <col min="13058" max="13058" width="6.85546875" style="26" customWidth="1"/>
    <col min="13059" max="13059" width="6.7109375" style="26" customWidth="1"/>
    <col min="13060" max="13061" width="7.85546875" style="26" customWidth="1"/>
    <col min="13062" max="13064" width="11.140625" style="26" customWidth="1"/>
    <col min="13065" max="13067" width="9.85546875" style="26" customWidth="1"/>
    <col min="13068" max="13070" width="9.28515625" style="26" customWidth="1"/>
    <col min="13071" max="13073" width="10" style="26" customWidth="1"/>
    <col min="13074" max="13074" width="10.5703125" style="26" customWidth="1"/>
    <col min="13075" max="13075" width="10.28515625" style="26" customWidth="1"/>
    <col min="13076" max="13076" width="11.85546875" style="26" customWidth="1"/>
    <col min="13077" max="13077" width="14" style="26" customWidth="1"/>
    <col min="13078" max="13079" width="9.140625" style="26"/>
    <col min="13080" max="13080" width="16.42578125" style="26" bestFit="1" customWidth="1"/>
    <col min="13081" max="13308" width="9.140625" style="26"/>
    <col min="13309" max="13309" width="3.28515625" style="26" customWidth="1"/>
    <col min="13310" max="13310" width="22.5703125" style="26" customWidth="1"/>
    <col min="13311" max="13311" width="6.140625" style="26" customWidth="1"/>
    <col min="13312" max="13312" width="7.5703125" style="26" customWidth="1"/>
    <col min="13313" max="13313" width="7.28515625" style="26" customWidth="1"/>
    <col min="13314" max="13314" width="6.85546875" style="26" customWidth="1"/>
    <col min="13315" max="13315" width="6.7109375" style="26" customWidth="1"/>
    <col min="13316" max="13317" width="7.85546875" style="26" customWidth="1"/>
    <col min="13318" max="13320" width="11.140625" style="26" customWidth="1"/>
    <col min="13321" max="13323" width="9.85546875" style="26" customWidth="1"/>
    <col min="13324" max="13326" width="9.28515625" style="26" customWidth="1"/>
    <col min="13327" max="13329" width="10" style="26" customWidth="1"/>
    <col min="13330" max="13330" width="10.5703125" style="26" customWidth="1"/>
    <col min="13331" max="13331" width="10.28515625" style="26" customWidth="1"/>
    <col min="13332" max="13332" width="11.85546875" style="26" customWidth="1"/>
    <col min="13333" max="13333" width="14" style="26" customWidth="1"/>
    <col min="13334" max="13335" width="9.140625" style="26"/>
    <col min="13336" max="13336" width="16.42578125" style="26" bestFit="1" customWidth="1"/>
    <col min="13337" max="13564" width="9.140625" style="26"/>
    <col min="13565" max="13565" width="3.28515625" style="26" customWidth="1"/>
    <col min="13566" max="13566" width="22.5703125" style="26" customWidth="1"/>
    <col min="13567" max="13567" width="6.140625" style="26" customWidth="1"/>
    <col min="13568" max="13568" width="7.5703125" style="26" customWidth="1"/>
    <col min="13569" max="13569" width="7.28515625" style="26" customWidth="1"/>
    <col min="13570" max="13570" width="6.85546875" style="26" customWidth="1"/>
    <col min="13571" max="13571" width="6.7109375" style="26" customWidth="1"/>
    <col min="13572" max="13573" width="7.85546875" style="26" customWidth="1"/>
    <col min="13574" max="13576" width="11.140625" style="26" customWidth="1"/>
    <col min="13577" max="13579" width="9.85546875" style="26" customWidth="1"/>
    <col min="13580" max="13582" width="9.28515625" style="26" customWidth="1"/>
    <col min="13583" max="13585" width="10" style="26" customWidth="1"/>
    <col min="13586" max="13586" width="10.5703125" style="26" customWidth="1"/>
    <col min="13587" max="13587" width="10.28515625" style="26" customWidth="1"/>
    <col min="13588" max="13588" width="11.85546875" style="26" customWidth="1"/>
    <col min="13589" max="13589" width="14" style="26" customWidth="1"/>
    <col min="13590" max="13591" width="9.140625" style="26"/>
    <col min="13592" max="13592" width="16.42578125" style="26" bestFit="1" customWidth="1"/>
    <col min="13593" max="13820" width="9.140625" style="26"/>
    <col min="13821" max="13821" width="3.28515625" style="26" customWidth="1"/>
    <col min="13822" max="13822" width="22.5703125" style="26" customWidth="1"/>
    <col min="13823" max="13823" width="6.140625" style="26" customWidth="1"/>
    <col min="13824" max="13824" width="7.5703125" style="26" customWidth="1"/>
    <col min="13825" max="13825" width="7.28515625" style="26" customWidth="1"/>
    <col min="13826" max="13826" width="6.85546875" style="26" customWidth="1"/>
    <col min="13827" max="13827" width="6.7109375" style="26" customWidth="1"/>
    <col min="13828" max="13829" width="7.85546875" style="26" customWidth="1"/>
    <col min="13830" max="13832" width="11.140625" style="26" customWidth="1"/>
    <col min="13833" max="13835" width="9.85546875" style="26" customWidth="1"/>
    <col min="13836" max="13838" width="9.28515625" style="26" customWidth="1"/>
    <col min="13839" max="13841" width="10" style="26" customWidth="1"/>
    <col min="13842" max="13842" width="10.5703125" style="26" customWidth="1"/>
    <col min="13843" max="13843" width="10.28515625" style="26" customWidth="1"/>
    <col min="13844" max="13844" width="11.85546875" style="26" customWidth="1"/>
    <col min="13845" max="13845" width="14" style="26" customWidth="1"/>
    <col min="13846" max="13847" width="9.140625" style="26"/>
    <col min="13848" max="13848" width="16.42578125" style="26" bestFit="1" customWidth="1"/>
    <col min="13849" max="14076" width="9.140625" style="26"/>
    <col min="14077" max="14077" width="3.28515625" style="26" customWidth="1"/>
    <col min="14078" max="14078" width="22.5703125" style="26" customWidth="1"/>
    <col min="14079" max="14079" width="6.140625" style="26" customWidth="1"/>
    <col min="14080" max="14080" width="7.5703125" style="26" customWidth="1"/>
    <col min="14081" max="14081" width="7.28515625" style="26" customWidth="1"/>
    <col min="14082" max="14082" width="6.85546875" style="26" customWidth="1"/>
    <col min="14083" max="14083" width="6.7109375" style="26" customWidth="1"/>
    <col min="14084" max="14085" width="7.85546875" style="26" customWidth="1"/>
    <col min="14086" max="14088" width="11.140625" style="26" customWidth="1"/>
    <col min="14089" max="14091" width="9.85546875" style="26" customWidth="1"/>
    <col min="14092" max="14094" width="9.28515625" style="26" customWidth="1"/>
    <col min="14095" max="14097" width="10" style="26" customWidth="1"/>
    <col min="14098" max="14098" width="10.5703125" style="26" customWidth="1"/>
    <col min="14099" max="14099" width="10.28515625" style="26" customWidth="1"/>
    <col min="14100" max="14100" width="11.85546875" style="26" customWidth="1"/>
    <col min="14101" max="14101" width="14" style="26" customWidth="1"/>
    <col min="14102" max="14103" width="9.140625" style="26"/>
    <col min="14104" max="14104" width="16.42578125" style="26" bestFit="1" customWidth="1"/>
    <col min="14105" max="14332" width="9.140625" style="26"/>
    <col min="14333" max="14333" width="3.28515625" style="26" customWidth="1"/>
    <col min="14334" max="14334" width="22.5703125" style="26" customWidth="1"/>
    <col min="14335" max="14335" width="6.140625" style="26" customWidth="1"/>
    <col min="14336" max="14336" width="7.5703125" style="26" customWidth="1"/>
    <col min="14337" max="14337" width="7.28515625" style="26" customWidth="1"/>
    <col min="14338" max="14338" width="6.85546875" style="26" customWidth="1"/>
    <col min="14339" max="14339" width="6.7109375" style="26" customWidth="1"/>
    <col min="14340" max="14341" width="7.85546875" style="26" customWidth="1"/>
    <col min="14342" max="14344" width="11.140625" style="26" customWidth="1"/>
    <col min="14345" max="14347" width="9.85546875" style="26" customWidth="1"/>
    <col min="14348" max="14350" width="9.28515625" style="26" customWidth="1"/>
    <col min="14351" max="14353" width="10" style="26" customWidth="1"/>
    <col min="14354" max="14354" width="10.5703125" style="26" customWidth="1"/>
    <col min="14355" max="14355" width="10.28515625" style="26" customWidth="1"/>
    <col min="14356" max="14356" width="11.85546875" style="26" customWidth="1"/>
    <col min="14357" max="14357" width="14" style="26" customWidth="1"/>
    <col min="14358" max="14359" width="9.140625" style="26"/>
    <col min="14360" max="14360" width="16.42578125" style="26" bestFit="1" customWidth="1"/>
    <col min="14361" max="14588" width="9.140625" style="26"/>
    <col min="14589" max="14589" width="3.28515625" style="26" customWidth="1"/>
    <col min="14590" max="14590" width="22.5703125" style="26" customWidth="1"/>
    <col min="14591" max="14591" width="6.140625" style="26" customWidth="1"/>
    <col min="14592" max="14592" width="7.5703125" style="26" customWidth="1"/>
    <col min="14593" max="14593" width="7.28515625" style="26" customWidth="1"/>
    <col min="14594" max="14594" width="6.85546875" style="26" customWidth="1"/>
    <col min="14595" max="14595" width="6.7109375" style="26" customWidth="1"/>
    <col min="14596" max="14597" width="7.85546875" style="26" customWidth="1"/>
    <col min="14598" max="14600" width="11.140625" style="26" customWidth="1"/>
    <col min="14601" max="14603" width="9.85546875" style="26" customWidth="1"/>
    <col min="14604" max="14606" width="9.28515625" style="26" customWidth="1"/>
    <col min="14607" max="14609" width="10" style="26" customWidth="1"/>
    <col min="14610" max="14610" width="10.5703125" style="26" customWidth="1"/>
    <col min="14611" max="14611" width="10.28515625" style="26" customWidth="1"/>
    <col min="14612" max="14612" width="11.85546875" style="26" customWidth="1"/>
    <col min="14613" max="14613" width="14" style="26" customWidth="1"/>
    <col min="14614" max="14615" width="9.140625" style="26"/>
    <col min="14616" max="14616" width="16.42578125" style="26" bestFit="1" customWidth="1"/>
    <col min="14617" max="14844" width="9.140625" style="26"/>
    <col min="14845" max="14845" width="3.28515625" style="26" customWidth="1"/>
    <col min="14846" max="14846" width="22.5703125" style="26" customWidth="1"/>
    <col min="14847" max="14847" width="6.140625" style="26" customWidth="1"/>
    <col min="14848" max="14848" width="7.5703125" style="26" customWidth="1"/>
    <col min="14849" max="14849" width="7.28515625" style="26" customWidth="1"/>
    <col min="14850" max="14850" width="6.85546875" style="26" customWidth="1"/>
    <col min="14851" max="14851" width="6.7109375" style="26" customWidth="1"/>
    <col min="14852" max="14853" width="7.85546875" style="26" customWidth="1"/>
    <col min="14854" max="14856" width="11.140625" style="26" customWidth="1"/>
    <col min="14857" max="14859" width="9.85546875" style="26" customWidth="1"/>
    <col min="14860" max="14862" width="9.28515625" style="26" customWidth="1"/>
    <col min="14863" max="14865" width="10" style="26" customWidth="1"/>
    <col min="14866" max="14866" width="10.5703125" style="26" customWidth="1"/>
    <col min="14867" max="14867" width="10.28515625" style="26" customWidth="1"/>
    <col min="14868" max="14868" width="11.85546875" style="26" customWidth="1"/>
    <col min="14869" max="14869" width="14" style="26" customWidth="1"/>
    <col min="14870" max="14871" width="9.140625" style="26"/>
    <col min="14872" max="14872" width="16.42578125" style="26" bestFit="1" customWidth="1"/>
    <col min="14873" max="15100" width="9.140625" style="26"/>
    <col min="15101" max="15101" width="3.28515625" style="26" customWidth="1"/>
    <col min="15102" max="15102" width="22.5703125" style="26" customWidth="1"/>
    <col min="15103" max="15103" width="6.140625" style="26" customWidth="1"/>
    <col min="15104" max="15104" width="7.5703125" style="26" customWidth="1"/>
    <col min="15105" max="15105" width="7.28515625" style="26" customWidth="1"/>
    <col min="15106" max="15106" width="6.85546875" style="26" customWidth="1"/>
    <col min="15107" max="15107" width="6.7109375" style="26" customWidth="1"/>
    <col min="15108" max="15109" width="7.85546875" style="26" customWidth="1"/>
    <col min="15110" max="15112" width="11.140625" style="26" customWidth="1"/>
    <col min="15113" max="15115" width="9.85546875" style="26" customWidth="1"/>
    <col min="15116" max="15118" width="9.28515625" style="26" customWidth="1"/>
    <col min="15119" max="15121" width="10" style="26" customWidth="1"/>
    <col min="15122" max="15122" width="10.5703125" style="26" customWidth="1"/>
    <col min="15123" max="15123" width="10.28515625" style="26" customWidth="1"/>
    <col min="15124" max="15124" width="11.85546875" style="26" customWidth="1"/>
    <col min="15125" max="15125" width="14" style="26" customWidth="1"/>
    <col min="15126" max="15127" width="9.140625" style="26"/>
    <col min="15128" max="15128" width="16.42578125" style="26" bestFit="1" customWidth="1"/>
    <col min="15129" max="15356" width="9.140625" style="26"/>
    <col min="15357" max="15357" width="3.28515625" style="26" customWidth="1"/>
    <col min="15358" max="15358" width="22.5703125" style="26" customWidth="1"/>
    <col min="15359" max="15359" width="6.140625" style="26" customWidth="1"/>
    <col min="15360" max="15360" width="7.5703125" style="26" customWidth="1"/>
    <col min="15361" max="15361" width="7.28515625" style="26" customWidth="1"/>
    <col min="15362" max="15362" width="6.85546875" style="26" customWidth="1"/>
    <col min="15363" max="15363" width="6.7109375" style="26" customWidth="1"/>
    <col min="15364" max="15365" width="7.85546875" style="26" customWidth="1"/>
    <col min="15366" max="15368" width="11.140625" style="26" customWidth="1"/>
    <col min="15369" max="15371" width="9.85546875" style="26" customWidth="1"/>
    <col min="15372" max="15374" width="9.28515625" style="26" customWidth="1"/>
    <col min="15375" max="15377" width="10" style="26" customWidth="1"/>
    <col min="15378" max="15378" width="10.5703125" style="26" customWidth="1"/>
    <col min="15379" max="15379" width="10.28515625" style="26" customWidth="1"/>
    <col min="15380" max="15380" width="11.85546875" style="26" customWidth="1"/>
    <col min="15381" max="15381" width="14" style="26" customWidth="1"/>
    <col min="15382" max="15383" width="9.140625" style="26"/>
    <col min="15384" max="15384" width="16.42578125" style="26" bestFit="1" customWidth="1"/>
    <col min="15385" max="15612" width="9.140625" style="26"/>
    <col min="15613" max="15613" width="3.28515625" style="26" customWidth="1"/>
    <col min="15614" max="15614" width="22.5703125" style="26" customWidth="1"/>
    <col min="15615" max="15615" width="6.140625" style="26" customWidth="1"/>
    <col min="15616" max="15616" width="7.5703125" style="26" customWidth="1"/>
    <col min="15617" max="15617" width="7.28515625" style="26" customWidth="1"/>
    <col min="15618" max="15618" width="6.85546875" style="26" customWidth="1"/>
    <col min="15619" max="15619" width="6.7109375" style="26" customWidth="1"/>
    <col min="15620" max="15621" width="7.85546875" style="26" customWidth="1"/>
    <col min="15622" max="15624" width="11.140625" style="26" customWidth="1"/>
    <col min="15625" max="15627" width="9.85546875" style="26" customWidth="1"/>
    <col min="15628" max="15630" width="9.28515625" style="26" customWidth="1"/>
    <col min="15631" max="15633" width="10" style="26" customWidth="1"/>
    <col min="15634" max="15634" width="10.5703125" style="26" customWidth="1"/>
    <col min="15635" max="15635" width="10.28515625" style="26" customWidth="1"/>
    <col min="15636" max="15636" width="11.85546875" style="26" customWidth="1"/>
    <col min="15637" max="15637" width="14" style="26" customWidth="1"/>
    <col min="15638" max="15639" width="9.140625" style="26"/>
    <col min="15640" max="15640" width="16.42578125" style="26" bestFit="1" customWidth="1"/>
    <col min="15641" max="15868" width="9.140625" style="26"/>
    <col min="15869" max="15869" width="3.28515625" style="26" customWidth="1"/>
    <col min="15870" max="15870" width="22.5703125" style="26" customWidth="1"/>
    <col min="15871" max="15871" width="6.140625" style="26" customWidth="1"/>
    <col min="15872" max="15872" width="7.5703125" style="26" customWidth="1"/>
    <col min="15873" max="15873" width="7.28515625" style="26" customWidth="1"/>
    <col min="15874" max="15874" width="6.85546875" style="26" customWidth="1"/>
    <col min="15875" max="15875" width="6.7109375" style="26" customWidth="1"/>
    <col min="15876" max="15877" width="7.85546875" style="26" customWidth="1"/>
    <col min="15878" max="15880" width="11.140625" style="26" customWidth="1"/>
    <col min="15881" max="15883" width="9.85546875" style="26" customWidth="1"/>
    <col min="15884" max="15886" width="9.28515625" style="26" customWidth="1"/>
    <col min="15887" max="15889" width="10" style="26" customWidth="1"/>
    <col min="15890" max="15890" width="10.5703125" style="26" customWidth="1"/>
    <col min="15891" max="15891" width="10.28515625" style="26" customWidth="1"/>
    <col min="15892" max="15892" width="11.85546875" style="26" customWidth="1"/>
    <col min="15893" max="15893" width="14" style="26" customWidth="1"/>
    <col min="15894" max="15895" width="9.140625" style="26"/>
    <col min="15896" max="15896" width="16.42578125" style="26" bestFit="1" customWidth="1"/>
    <col min="15897" max="16124" width="9.140625" style="26"/>
    <col min="16125" max="16125" width="3.28515625" style="26" customWidth="1"/>
    <col min="16126" max="16126" width="22.5703125" style="26" customWidth="1"/>
    <col min="16127" max="16127" width="6.140625" style="26" customWidth="1"/>
    <col min="16128" max="16128" width="7.5703125" style="26" customWidth="1"/>
    <col min="16129" max="16129" width="7.28515625" style="26" customWidth="1"/>
    <col min="16130" max="16130" width="6.85546875" style="26" customWidth="1"/>
    <col min="16131" max="16131" width="6.7109375" style="26" customWidth="1"/>
    <col min="16132" max="16133" width="7.85546875" style="26" customWidth="1"/>
    <col min="16134" max="16136" width="11.140625" style="26" customWidth="1"/>
    <col min="16137" max="16139" width="9.85546875" style="26" customWidth="1"/>
    <col min="16140" max="16142" width="9.28515625" style="26" customWidth="1"/>
    <col min="16143" max="16145" width="10" style="26" customWidth="1"/>
    <col min="16146" max="16146" width="10.5703125" style="26" customWidth="1"/>
    <col min="16147" max="16147" width="10.28515625" style="26" customWidth="1"/>
    <col min="16148" max="16148" width="11.85546875" style="26" customWidth="1"/>
    <col min="16149" max="16149" width="14" style="26" customWidth="1"/>
    <col min="16150" max="16151" width="9.140625" style="26"/>
    <col min="16152" max="16152" width="16.42578125" style="26" bestFit="1" customWidth="1"/>
    <col min="16153" max="16384" width="9.140625" style="26"/>
  </cols>
  <sheetData>
    <row r="1" spans="1:24" ht="15" customHeight="1" x14ac:dyDescent="0.2">
      <c r="A1" s="69" t="s">
        <v>32</v>
      </c>
      <c r="B1" s="69"/>
      <c r="C1" s="69"/>
      <c r="D1" s="69"/>
      <c r="E1" s="69"/>
      <c r="F1" s="69"/>
      <c r="G1" s="36"/>
      <c r="H1" s="36"/>
    </row>
    <row r="2" spans="1:24" ht="14.25" customHeight="1" x14ac:dyDescent="0.2">
      <c r="A2" s="69" t="s">
        <v>33</v>
      </c>
      <c r="B2" s="69"/>
      <c r="C2" s="69"/>
      <c r="D2" s="69"/>
      <c r="E2" s="69"/>
      <c r="F2" s="69"/>
      <c r="G2" s="32"/>
      <c r="H2" s="32"/>
    </row>
    <row r="3" spans="1:24" ht="15.75" customHeight="1" x14ac:dyDescent="0.2">
      <c r="A3" s="87" t="s">
        <v>34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4" ht="15.75" customHeight="1" x14ac:dyDescent="0.2">
      <c r="A4" s="87" t="s">
        <v>71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</row>
    <row r="5" spans="1:24" ht="18" customHeight="1" x14ac:dyDescent="0.25">
      <c r="A5" s="70" t="s">
        <v>70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X5" s="33"/>
    </row>
    <row r="6" spans="1:24" x14ac:dyDescent="0.2">
      <c r="X6" s="33"/>
    </row>
    <row r="7" spans="1:24" s="38" customFormat="1" ht="16.5" customHeight="1" x14ac:dyDescent="0.15">
      <c r="A7" s="71" t="s">
        <v>0</v>
      </c>
      <c r="B7" s="71" t="s">
        <v>35</v>
      </c>
      <c r="C7" s="71" t="s">
        <v>1</v>
      </c>
      <c r="D7" s="72" t="s">
        <v>36</v>
      </c>
      <c r="E7" s="72" t="s">
        <v>37</v>
      </c>
      <c r="F7" s="72"/>
      <c r="G7" s="72"/>
      <c r="H7" s="72"/>
      <c r="I7" s="73" t="s">
        <v>43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5"/>
      <c r="U7" s="76" t="s">
        <v>45</v>
      </c>
      <c r="V7" s="83" t="s">
        <v>22</v>
      </c>
      <c r="W7" s="37"/>
    </row>
    <row r="8" spans="1:24" s="38" customFormat="1" ht="16.5" customHeight="1" x14ac:dyDescent="0.15">
      <c r="A8" s="71"/>
      <c r="B8" s="71"/>
      <c r="C8" s="71"/>
      <c r="D8" s="72"/>
      <c r="E8" s="86" t="s">
        <v>38</v>
      </c>
      <c r="F8" s="72" t="s">
        <v>39</v>
      </c>
      <c r="G8" s="72" t="s">
        <v>40</v>
      </c>
      <c r="H8" s="72" t="s">
        <v>41</v>
      </c>
      <c r="I8" s="72" t="s">
        <v>42</v>
      </c>
      <c r="J8" s="72"/>
      <c r="K8" s="72"/>
      <c r="L8" s="72"/>
      <c r="M8" s="72" t="s">
        <v>2</v>
      </c>
      <c r="N8" s="72"/>
      <c r="O8" s="72"/>
      <c r="P8" s="72"/>
      <c r="Q8" s="65" t="s">
        <v>44</v>
      </c>
      <c r="R8" s="66"/>
      <c r="S8" s="65" t="s">
        <v>20</v>
      </c>
      <c r="T8" s="66"/>
      <c r="U8" s="76"/>
      <c r="V8" s="84"/>
      <c r="W8" s="37"/>
    </row>
    <row r="9" spans="1:24" s="38" customFormat="1" ht="23.25" customHeight="1" x14ac:dyDescent="0.15">
      <c r="A9" s="71"/>
      <c r="B9" s="71"/>
      <c r="C9" s="71"/>
      <c r="D9" s="72"/>
      <c r="E9" s="86"/>
      <c r="F9" s="72"/>
      <c r="G9" s="72"/>
      <c r="H9" s="72"/>
      <c r="I9" s="46" t="s">
        <v>38</v>
      </c>
      <c r="J9" s="46" t="s">
        <v>39</v>
      </c>
      <c r="K9" s="46" t="s">
        <v>40</v>
      </c>
      <c r="L9" s="46" t="s">
        <v>41</v>
      </c>
      <c r="M9" s="46" t="s">
        <v>38</v>
      </c>
      <c r="N9" s="46" t="s">
        <v>39</v>
      </c>
      <c r="O9" s="46" t="s">
        <v>40</v>
      </c>
      <c r="P9" s="46" t="s">
        <v>41</v>
      </c>
      <c r="Q9" s="46" t="s">
        <v>38</v>
      </c>
      <c r="R9" s="46" t="s">
        <v>41</v>
      </c>
      <c r="S9" s="46" t="s">
        <v>21</v>
      </c>
      <c r="T9" s="46" t="s">
        <v>41</v>
      </c>
      <c r="U9" s="76"/>
      <c r="V9" s="85"/>
      <c r="W9" s="37"/>
    </row>
    <row r="10" spans="1:24" s="39" customFormat="1" ht="20.100000000000001" customHeight="1" x14ac:dyDescent="0.15">
      <c r="A10" s="11" t="s">
        <v>66</v>
      </c>
      <c r="B10" s="12" t="s">
        <v>46</v>
      </c>
      <c r="C10" s="11"/>
      <c r="D10" s="11"/>
      <c r="E10" s="52">
        <f>SUM(E11:E28)</f>
        <v>61.64</v>
      </c>
      <c r="F10" s="51">
        <f t="shared" ref="F10:U10" si="0">SUM(F11:F28)</f>
        <v>144237600</v>
      </c>
      <c r="G10" s="51">
        <f t="shared" si="0"/>
        <v>15144948</v>
      </c>
      <c r="H10" s="51">
        <f t="shared" si="0"/>
        <v>129092652</v>
      </c>
      <c r="I10" s="52">
        <f t="shared" si="0"/>
        <v>1.2</v>
      </c>
      <c r="J10" s="51">
        <f t="shared" si="0"/>
        <v>2808000</v>
      </c>
      <c r="K10" s="51">
        <f t="shared" si="0"/>
        <v>294840</v>
      </c>
      <c r="L10" s="51">
        <f t="shared" si="0"/>
        <v>2513160</v>
      </c>
      <c r="M10" s="52">
        <f t="shared" si="0"/>
        <v>8.8518000000000026</v>
      </c>
      <c r="N10" s="51">
        <f t="shared" si="0"/>
        <v>20713212</v>
      </c>
      <c r="O10" s="51">
        <f t="shared" si="0"/>
        <v>2174887.2600000002</v>
      </c>
      <c r="P10" s="51">
        <f t="shared" si="0"/>
        <v>18538324.739999995</v>
      </c>
      <c r="Q10" s="52">
        <f t="shared" si="0"/>
        <v>21.994000000000003</v>
      </c>
      <c r="R10" s="51">
        <f t="shared" si="0"/>
        <v>51465960</v>
      </c>
      <c r="S10" s="60">
        <f t="shared" si="0"/>
        <v>0.65</v>
      </c>
      <c r="T10" s="51">
        <f>SUM(T11:T28)</f>
        <v>1521000</v>
      </c>
      <c r="U10" s="51">
        <f t="shared" si="0"/>
        <v>203131096.74000004</v>
      </c>
      <c r="V10" s="13"/>
      <c r="W10" s="61">
        <f>E10+I10+M10+Q10+S10</f>
        <v>94.335800000000006</v>
      </c>
    </row>
    <row r="11" spans="1:24" s="39" customFormat="1" ht="20.100000000000001" customHeight="1" x14ac:dyDescent="0.15">
      <c r="A11" s="1">
        <v>1</v>
      </c>
      <c r="B11" s="4" t="s">
        <v>30</v>
      </c>
      <c r="C11" s="1" t="s">
        <v>6</v>
      </c>
      <c r="D11" s="10" t="s">
        <v>68</v>
      </c>
      <c r="E11" s="15">
        <v>3.66</v>
      </c>
      <c r="F11" s="14">
        <f>E11*2340000</f>
        <v>8564400</v>
      </c>
      <c r="G11" s="14">
        <f>F11*10.5%</f>
        <v>899262</v>
      </c>
      <c r="H11" s="14">
        <f>F11-G11</f>
        <v>7665138</v>
      </c>
      <c r="I11" s="1">
        <v>0.5</v>
      </c>
      <c r="J11" s="14">
        <f>I11*2340000</f>
        <v>1170000</v>
      </c>
      <c r="K11" s="14">
        <f>J11*10.5%</f>
        <v>122850</v>
      </c>
      <c r="L11" s="14">
        <f>J11-K11</f>
        <v>1047150</v>
      </c>
      <c r="M11" s="57">
        <f>(E11+I11)*18%</f>
        <v>0.74880000000000002</v>
      </c>
      <c r="N11" s="14">
        <f>M11*2340000</f>
        <v>1752192</v>
      </c>
      <c r="O11" s="14">
        <f>N11*10.5%</f>
        <v>183980.16</v>
      </c>
      <c r="P11" s="14">
        <f>N11-O11</f>
        <v>1568211.84</v>
      </c>
      <c r="Q11" s="15">
        <f>(E11+I11)*35%</f>
        <v>1.456</v>
      </c>
      <c r="R11" s="14">
        <f>Q11*2340000</f>
        <v>3407040</v>
      </c>
      <c r="S11" s="14"/>
      <c r="T11" s="14"/>
      <c r="U11" s="14">
        <f>H11+L11+P11+R11+T11</f>
        <v>13687539.84</v>
      </c>
      <c r="V11" s="13"/>
      <c r="W11" s="55"/>
    </row>
    <row r="12" spans="1:24" s="5" customFormat="1" ht="20.100000000000001" customHeight="1" x14ac:dyDescent="0.15">
      <c r="A12" s="1">
        <v>2</v>
      </c>
      <c r="B12" s="4" t="s">
        <v>47</v>
      </c>
      <c r="C12" s="1" t="s">
        <v>7</v>
      </c>
      <c r="D12" s="10" t="s">
        <v>68</v>
      </c>
      <c r="E12" s="15">
        <v>3.66</v>
      </c>
      <c r="F12" s="14">
        <f t="shared" ref="F12:F28" si="1">E12*2340000</f>
        <v>8564400</v>
      </c>
      <c r="G12" s="14">
        <f>F12*10.5%</f>
        <v>899262</v>
      </c>
      <c r="H12" s="14">
        <f>F12-G12</f>
        <v>7665138</v>
      </c>
      <c r="I12" s="44">
        <v>0.35</v>
      </c>
      <c r="J12" s="14">
        <f t="shared" ref="J12:J13" si="2">I12*2340000</f>
        <v>819000</v>
      </c>
      <c r="K12" s="14">
        <f>J12*10.5%</f>
        <v>85995</v>
      </c>
      <c r="L12" s="14">
        <f>J12-K12</f>
        <v>733005</v>
      </c>
      <c r="M12" s="57">
        <f>(E12+I12)*18%</f>
        <v>0.72179999999999989</v>
      </c>
      <c r="N12" s="14">
        <f t="shared" ref="N12:N27" si="3">M12*2340000</f>
        <v>1689011.9999999998</v>
      </c>
      <c r="O12" s="14">
        <f>N12*10.5%</f>
        <v>177346.25999999998</v>
      </c>
      <c r="P12" s="14">
        <f>N12-O12</f>
        <v>1511665.7399999998</v>
      </c>
      <c r="Q12" s="15">
        <f>(E12+I12)*35%</f>
        <v>1.4034999999999997</v>
      </c>
      <c r="R12" s="14">
        <f t="shared" ref="R12:R28" si="4">Q12*2340000</f>
        <v>3284189.9999999995</v>
      </c>
      <c r="S12" s="14"/>
      <c r="T12" s="14"/>
      <c r="U12" s="14">
        <f t="shared" ref="U12:U28" si="5">H12+L12+P12+R12+T12</f>
        <v>13193998.74</v>
      </c>
      <c r="V12" s="4"/>
      <c r="W12" s="55"/>
    </row>
    <row r="13" spans="1:24" s="5" customFormat="1" ht="20.100000000000001" customHeight="1" x14ac:dyDescent="0.15">
      <c r="A13" s="1">
        <v>3</v>
      </c>
      <c r="B13" s="6" t="s">
        <v>8</v>
      </c>
      <c r="C13" s="1" t="s">
        <v>7</v>
      </c>
      <c r="D13" s="10" t="s">
        <v>68</v>
      </c>
      <c r="E13" s="3">
        <v>3.66</v>
      </c>
      <c r="F13" s="14">
        <f t="shared" si="1"/>
        <v>8564400</v>
      </c>
      <c r="G13" s="14">
        <f>F13*10.5%</f>
        <v>899262</v>
      </c>
      <c r="H13" s="14">
        <f>F13-G13</f>
        <v>7665138</v>
      </c>
      <c r="I13" s="1">
        <v>0.35</v>
      </c>
      <c r="J13" s="14">
        <f t="shared" si="2"/>
        <v>819000</v>
      </c>
      <c r="K13" s="14">
        <f>J13*10.5%</f>
        <v>85995</v>
      </c>
      <c r="L13" s="14">
        <f>J13-K13</f>
        <v>733005</v>
      </c>
      <c r="M13" s="57">
        <f>(E13+I13)*18%</f>
        <v>0.72179999999999989</v>
      </c>
      <c r="N13" s="14">
        <f t="shared" si="3"/>
        <v>1689011.9999999998</v>
      </c>
      <c r="O13" s="14">
        <f>N13*10.5%</f>
        <v>177346.25999999998</v>
      </c>
      <c r="P13" s="14">
        <f>N13-O13</f>
        <v>1511665.7399999998</v>
      </c>
      <c r="Q13" s="15">
        <f>(E13+I13)*35%</f>
        <v>1.4034999999999997</v>
      </c>
      <c r="R13" s="14">
        <f t="shared" si="4"/>
        <v>3284189.9999999995</v>
      </c>
      <c r="S13" s="14"/>
      <c r="T13" s="14"/>
      <c r="U13" s="14">
        <f t="shared" si="5"/>
        <v>13193998.74</v>
      </c>
      <c r="V13" s="4"/>
      <c r="W13" s="55"/>
    </row>
    <row r="14" spans="1:24" s="39" customFormat="1" ht="20.100000000000001" customHeight="1" x14ac:dyDescent="0.15">
      <c r="A14" s="1">
        <v>4</v>
      </c>
      <c r="B14" s="4" t="s">
        <v>48</v>
      </c>
      <c r="C14" s="1" t="s">
        <v>4</v>
      </c>
      <c r="D14" s="10" t="s">
        <v>68</v>
      </c>
      <c r="E14" s="1">
        <v>4.6500000000000004</v>
      </c>
      <c r="F14" s="14">
        <f t="shared" si="1"/>
        <v>10881000</v>
      </c>
      <c r="G14" s="14">
        <f t="shared" ref="G14:G28" si="6">F14*10.5%</f>
        <v>1142505</v>
      </c>
      <c r="H14" s="14">
        <f t="shared" ref="H14:H28" si="7">F14-G14</f>
        <v>9738495</v>
      </c>
      <c r="I14" s="1"/>
      <c r="J14" s="14" t="s">
        <v>26</v>
      </c>
      <c r="K14" s="14"/>
      <c r="L14" s="14"/>
      <c r="M14" s="57">
        <f>E14*24%</f>
        <v>1.1160000000000001</v>
      </c>
      <c r="N14" s="14">
        <f t="shared" si="3"/>
        <v>2611440.0000000005</v>
      </c>
      <c r="O14" s="14">
        <f t="shared" ref="O14:O26" si="8">N14*10.5%</f>
        <v>274201.2</v>
      </c>
      <c r="P14" s="14">
        <f t="shared" ref="P14:P26" si="9">N14-O14</f>
        <v>2337238.8000000003</v>
      </c>
      <c r="Q14" s="15">
        <f>(E14+I14)*35%</f>
        <v>1.6274999999999999</v>
      </c>
      <c r="R14" s="14">
        <f t="shared" si="4"/>
        <v>3808350</v>
      </c>
      <c r="S14" s="17">
        <v>0.15</v>
      </c>
      <c r="T14" s="14">
        <f>S14*2340000</f>
        <v>351000</v>
      </c>
      <c r="U14" s="14">
        <f t="shared" si="5"/>
        <v>16235083.800000001</v>
      </c>
      <c r="V14" s="43"/>
      <c r="W14" s="55"/>
    </row>
    <row r="15" spans="1:24" s="39" customFormat="1" ht="20.100000000000001" customHeight="1" x14ac:dyDescent="0.15">
      <c r="A15" s="1">
        <v>5</v>
      </c>
      <c r="B15" s="4" t="s">
        <v>49</v>
      </c>
      <c r="C15" s="1" t="s">
        <v>4</v>
      </c>
      <c r="D15" s="10" t="s">
        <v>68</v>
      </c>
      <c r="E15" s="15">
        <v>3.99</v>
      </c>
      <c r="F15" s="14">
        <f t="shared" si="1"/>
        <v>9336600</v>
      </c>
      <c r="G15" s="14">
        <f t="shared" si="6"/>
        <v>980343</v>
      </c>
      <c r="H15" s="14">
        <f t="shared" si="7"/>
        <v>8356257</v>
      </c>
      <c r="I15" s="1"/>
      <c r="J15" s="14"/>
      <c r="K15" s="14"/>
      <c r="L15" s="14"/>
      <c r="M15" s="57">
        <f>E15*20%</f>
        <v>0.79800000000000004</v>
      </c>
      <c r="N15" s="14">
        <f t="shared" si="3"/>
        <v>1867320</v>
      </c>
      <c r="O15" s="14">
        <f t="shared" si="8"/>
        <v>196068.6</v>
      </c>
      <c r="P15" s="14">
        <f t="shared" si="9"/>
        <v>1671251.4</v>
      </c>
      <c r="Q15" s="15">
        <f t="shared" ref="Q15:Q28" si="10">E15*35%</f>
        <v>1.3965000000000001</v>
      </c>
      <c r="R15" s="14">
        <f t="shared" si="4"/>
        <v>3267810</v>
      </c>
      <c r="S15" s="14"/>
      <c r="T15" s="14">
        <f t="shared" ref="T15:T34" si="11">S15*2340000</f>
        <v>0</v>
      </c>
      <c r="U15" s="14">
        <f t="shared" si="5"/>
        <v>13295318.4</v>
      </c>
      <c r="V15" s="13"/>
      <c r="W15" s="55"/>
    </row>
    <row r="16" spans="1:24" s="5" customFormat="1" ht="20.100000000000001" customHeight="1" x14ac:dyDescent="0.15">
      <c r="A16" s="1">
        <v>6</v>
      </c>
      <c r="B16" s="6" t="s">
        <v>24</v>
      </c>
      <c r="C16" s="1" t="s">
        <v>4</v>
      </c>
      <c r="D16" s="10" t="s">
        <v>68</v>
      </c>
      <c r="E16" s="3">
        <v>3.66</v>
      </c>
      <c r="F16" s="14">
        <f t="shared" si="1"/>
        <v>8564400</v>
      </c>
      <c r="G16" s="14">
        <f t="shared" si="6"/>
        <v>899262</v>
      </c>
      <c r="H16" s="14">
        <f t="shared" si="7"/>
        <v>7665138</v>
      </c>
      <c r="I16" s="1"/>
      <c r="J16" s="14"/>
      <c r="K16" s="14"/>
      <c r="L16" s="14"/>
      <c r="M16" s="58">
        <f>E16*15%</f>
        <v>0.54900000000000004</v>
      </c>
      <c r="N16" s="14">
        <f t="shared" si="3"/>
        <v>1284660</v>
      </c>
      <c r="O16" s="14">
        <f t="shared" si="8"/>
        <v>134889.29999999999</v>
      </c>
      <c r="P16" s="14">
        <f t="shared" si="9"/>
        <v>1149770.7</v>
      </c>
      <c r="Q16" s="3">
        <f t="shared" si="10"/>
        <v>1.2809999999999999</v>
      </c>
      <c r="R16" s="14">
        <f t="shared" si="4"/>
        <v>2997540</v>
      </c>
      <c r="S16" s="14"/>
      <c r="T16" s="14">
        <f t="shared" si="11"/>
        <v>0</v>
      </c>
      <c r="U16" s="14">
        <f t="shared" si="5"/>
        <v>11812448.699999999</v>
      </c>
      <c r="V16" s="4"/>
      <c r="W16" s="55"/>
    </row>
    <row r="17" spans="1:40" s="5" customFormat="1" ht="20.100000000000001" customHeight="1" x14ac:dyDescent="0.15">
      <c r="A17" s="1">
        <v>7</v>
      </c>
      <c r="B17" s="2" t="s">
        <v>9</v>
      </c>
      <c r="C17" s="1" t="s">
        <v>4</v>
      </c>
      <c r="D17" s="10" t="s">
        <v>68</v>
      </c>
      <c r="E17" s="3">
        <v>3.66</v>
      </c>
      <c r="F17" s="14">
        <f t="shared" si="1"/>
        <v>8564400</v>
      </c>
      <c r="G17" s="14">
        <f t="shared" si="6"/>
        <v>899262</v>
      </c>
      <c r="H17" s="14">
        <f t="shared" si="7"/>
        <v>7665138</v>
      </c>
      <c r="I17" s="1"/>
      <c r="J17" s="14"/>
      <c r="K17" s="14"/>
      <c r="L17" s="14"/>
      <c r="M17" s="58">
        <f>E17*16%</f>
        <v>0.58560000000000001</v>
      </c>
      <c r="N17" s="14">
        <f t="shared" si="3"/>
        <v>1370304</v>
      </c>
      <c r="O17" s="14">
        <f t="shared" si="8"/>
        <v>143881.91999999998</v>
      </c>
      <c r="P17" s="14">
        <f t="shared" si="9"/>
        <v>1226422.08</v>
      </c>
      <c r="Q17" s="3">
        <f t="shared" si="10"/>
        <v>1.2809999999999999</v>
      </c>
      <c r="R17" s="14">
        <f t="shared" si="4"/>
        <v>2997540</v>
      </c>
      <c r="S17" s="14"/>
      <c r="T17" s="14">
        <f t="shared" si="11"/>
        <v>0</v>
      </c>
      <c r="U17" s="14">
        <f t="shared" si="5"/>
        <v>11889100.08</v>
      </c>
      <c r="V17" s="4"/>
      <c r="W17" s="55"/>
    </row>
    <row r="18" spans="1:40" s="5" customFormat="1" ht="20.100000000000001" customHeight="1" x14ac:dyDescent="0.15">
      <c r="A18" s="1">
        <v>8</v>
      </c>
      <c r="B18" s="6" t="s">
        <v>10</v>
      </c>
      <c r="C18" s="1" t="s">
        <v>4</v>
      </c>
      <c r="D18" s="10" t="s">
        <v>68</v>
      </c>
      <c r="E18" s="3">
        <v>3.66</v>
      </c>
      <c r="F18" s="14">
        <f t="shared" si="1"/>
        <v>8564400</v>
      </c>
      <c r="G18" s="14">
        <f t="shared" si="6"/>
        <v>899262</v>
      </c>
      <c r="H18" s="14">
        <f t="shared" si="7"/>
        <v>7665138</v>
      </c>
      <c r="I18" s="1"/>
      <c r="J18" s="14"/>
      <c r="K18" s="14"/>
      <c r="L18" s="14"/>
      <c r="M18" s="58">
        <f>E18*18%</f>
        <v>0.65880000000000005</v>
      </c>
      <c r="N18" s="14">
        <f t="shared" si="3"/>
        <v>1541592.0000000002</v>
      </c>
      <c r="O18" s="14">
        <f t="shared" si="8"/>
        <v>161867.16000000003</v>
      </c>
      <c r="P18" s="14">
        <f t="shared" si="9"/>
        <v>1379724.8400000003</v>
      </c>
      <c r="Q18" s="3">
        <f t="shared" si="10"/>
        <v>1.2809999999999999</v>
      </c>
      <c r="R18" s="14">
        <f t="shared" si="4"/>
        <v>2997540</v>
      </c>
      <c r="S18" s="17">
        <v>0.15</v>
      </c>
      <c r="T18" s="14">
        <f t="shared" si="11"/>
        <v>351000</v>
      </c>
      <c r="U18" s="14">
        <f t="shared" si="5"/>
        <v>12393402.84</v>
      </c>
      <c r="V18" s="4"/>
      <c r="W18" s="55"/>
    </row>
    <row r="19" spans="1:40" s="5" customFormat="1" ht="20.100000000000001" customHeight="1" x14ac:dyDescent="0.15">
      <c r="A19" s="1">
        <v>9</v>
      </c>
      <c r="B19" s="6" t="s">
        <v>3</v>
      </c>
      <c r="C19" s="1" t="s">
        <v>4</v>
      </c>
      <c r="D19" s="10" t="s">
        <v>68</v>
      </c>
      <c r="E19" s="3">
        <v>3.66</v>
      </c>
      <c r="F19" s="14">
        <f t="shared" si="1"/>
        <v>8564400</v>
      </c>
      <c r="G19" s="14">
        <f t="shared" si="6"/>
        <v>899262</v>
      </c>
      <c r="H19" s="14">
        <f t="shared" si="7"/>
        <v>7665138</v>
      </c>
      <c r="I19" s="1"/>
      <c r="J19" s="14"/>
      <c r="K19" s="14"/>
      <c r="L19" s="14"/>
      <c r="M19" s="58">
        <f>E19*13%</f>
        <v>0.47580000000000006</v>
      </c>
      <c r="N19" s="14">
        <f t="shared" si="3"/>
        <v>1113372.0000000002</v>
      </c>
      <c r="O19" s="14">
        <f t="shared" si="8"/>
        <v>116904.06000000003</v>
      </c>
      <c r="P19" s="14">
        <f t="shared" si="9"/>
        <v>996467.94000000018</v>
      </c>
      <c r="Q19" s="3">
        <f t="shared" si="10"/>
        <v>1.2809999999999999</v>
      </c>
      <c r="R19" s="14">
        <f t="shared" si="4"/>
        <v>2997540</v>
      </c>
      <c r="S19" s="14"/>
      <c r="T19" s="14">
        <f t="shared" si="11"/>
        <v>0</v>
      </c>
      <c r="U19" s="14">
        <f t="shared" si="5"/>
        <v>11659145.939999999</v>
      </c>
      <c r="V19" s="4"/>
      <c r="W19" s="55"/>
    </row>
    <row r="20" spans="1:40" s="5" customFormat="1" ht="20.100000000000001" customHeight="1" x14ac:dyDescent="0.15">
      <c r="A20" s="1">
        <v>10</v>
      </c>
      <c r="B20" s="2" t="s">
        <v>11</v>
      </c>
      <c r="C20" s="1" t="s">
        <v>4</v>
      </c>
      <c r="D20" s="10" t="s">
        <v>68</v>
      </c>
      <c r="E20" s="3">
        <v>3.33</v>
      </c>
      <c r="F20" s="14">
        <f t="shared" si="1"/>
        <v>7792200</v>
      </c>
      <c r="G20" s="14">
        <f>F20*10.5%</f>
        <v>818181</v>
      </c>
      <c r="H20" s="14">
        <f>F20-G20</f>
        <v>6974019</v>
      </c>
      <c r="I20" s="1"/>
      <c r="J20" s="14"/>
      <c r="K20" s="14"/>
      <c r="L20" s="14"/>
      <c r="M20" s="58">
        <f>E20*12%</f>
        <v>0.39960000000000001</v>
      </c>
      <c r="N20" s="14">
        <f t="shared" si="3"/>
        <v>935064</v>
      </c>
      <c r="O20" s="14">
        <f t="shared" si="8"/>
        <v>98181.72</v>
      </c>
      <c r="P20" s="14">
        <f t="shared" si="9"/>
        <v>836882.28</v>
      </c>
      <c r="Q20" s="3">
        <f t="shared" si="10"/>
        <v>1.1655</v>
      </c>
      <c r="R20" s="14">
        <f t="shared" si="4"/>
        <v>2727270</v>
      </c>
      <c r="S20" s="45"/>
      <c r="T20" s="14">
        <f t="shared" si="11"/>
        <v>0</v>
      </c>
      <c r="U20" s="14">
        <f t="shared" si="5"/>
        <v>10538171.280000001</v>
      </c>
      <c r="V20" s="4"/>
      <c r="W20" s="55"/>
    </row>
    <row r="21" spans="1:40" s="5" customFormat="1" ht="20.100000000000001" customHeight="1" x14ac:dyDescent="0.15">
      <c r="A21" s="1">
        <v>11</v>
      </c>
      <c r="B21" s="2" t="s">
        <v>12</v>
      </c>
      <c r="C21" s="1" t="s">
        <v>4</v>
      </c>
      <c r="D21" s="10" t="s">
        <v>68</v>
      </c>
      <c r="E21" s="3">
        <v>3.33</v>
      </c>
      <c r="F21" s="14">
        <f t="shared" si="1"/>
        <v>7792200</v>
      </c>
      <c r="G21" s="14">
        <f t="shared" si="6"/>
        <v>818181</v>
      </c>
      <c r="H21" s="14">
        <f t="shared" si="7"/>
        <v>6974019</v>
      </c>
      <c r="I21" s="1"/>
      <c r="J21" s="14"/>
      <c r="K21" s="14"/>
      <c r="L21" s="14"/>
      <c r="M21" s="58">
        <f>E21*11%</f>
        <v>0.36630000000000001</v>
      </c>
      <c r="N21" s="14">
        <f t="shared" si="3"/>
        <v>857142</v>
      </c>
      <c r="O21" s="14">
        <f t="shared" si="8"/>
        <v>89999.91</v>
      </c>
      <c r="P21" s="14">
        <f t="shared" si="9"/>
        <v>767142.09</v>
      </c>
      <c r="Q21" s="3">
        <f t="shared" si="10"/>
        <v>1.1655</v>
      </c>
      <c r="R21" s="14">
        <f t="shared" si="4"/>
        <v>2727270</v>
      </c>
      <c r="S21" s="14"/>
      <c r="T21" s="14">
        <f t="shared" si="11"/>
        <v>0</v>
      </c>
      <c r="U21" s="14">
        <f t="shared" si="5"/>
        <v>10468431.09</v>
      </c>
      <c r="V21" s="4"/>
      <c r="W21" s="55"/>
    </row>
    <row r="22" spans="1:40" s="5" customFormat="1" ht="20.100000000000001" customHeight="1" x14ac:dyDescent="0.15">
      <c r="A22" s="1">
        <v>12</v>
      </c>
      <c r="B22" s="2" t="s">
        <v>13</v>
      </c>
      <c r="C22" s="1" t="s">
        <v>4</v>
      </c>
      <c r="D22" s="10" t="s">
        <v>29</v>
      </c>
      <c r="E22" s="3">
        <v>3.03</v>
      </c>
      <c r="F22" s="14">
        <f t="shared" si="1"/>
        <v>7090200</v>
      </c>
      <c r="G22" s="14">
        <f t="shared" si="6"/>
        <v>744471</v>
      </c>
      <c r="H22" s="14">
        <f t="shared" si="7"/>
        <v>6345729</v>
      </c>
      <c r="I22" s="1"/>
      <c r="J22" s="14"/>
      <c r="K22" s="14"/>
      <c r="L22" s="14"/>
      <c r="M22" s="58">
        <f>E22*10%</f>
        <v>0.30299999999999999</v>
      </c>
      <c r="N22" s="14">
        <f t="shared" si="3"/>
        <v>709020</v>
      </c>
      <c r="O22" s="14">
        <f t="shared" si="8"/>
        <v>74447.099999999991</v>
      </c>
      <c r="P22" s="14">
        <f t="shared" si="9"/>
        <v>634572.9</v>
      </c>
      <c r="Q22" s="3">
        <f t="shared" si="10"/>
        <v>1.0604999999999998</v>
      </c>
      <c r="R22" s="14">
        <f t="shared" si="4"/>
        <v>2481569.9999999995</v>
      </c>
      <c r="S22" s="14"/>
      <c r="T22" s="14">
        <f t="shared" si="11"/>
        <v>0</v>
      </c>
      <c r="U22" s="14">
        <f t="shared" si="5"/>
        <v>9461871.9000000004</v>
      </c>
      <c r="V22" s="4"/>
    </row>
    <row r="23" spans="1:40" s="5" customFormat="1" ht="20.100000000000001" customHeight="1" x14ac:dyDescent="0.15">
      <c r="A23" s="1">
        <v>13</v>
      </c>
      <c r="B23" s="2" t="s">
        <v>23</v>
      </c>
      <c r="C23" s="1" t="s">
        <v>4</v>
      </c>
      <c r="D23" s="10" t="s">
        <v>68</v>
      </c>
      <c r="E23" s="3">
        <v>3.33</v>
      </c>
      <c r="F23" s="14">
        <f t="shared" si="1"/>
        <v>7792200</v>
      </c>
      <c r="G23" s="14">
        <f>F23*10.5%</f>
        <v>818181</v>
      </c>
      <c r="H23" s="14">
        <f>F23-G23</f>
        <v>6974019</v>
      </c>
      <c r="I23" s="1"/>
      <c r="J23" s="14"/>
      <c r="K23" s="14"/>
      <c r="L23" s="14"/>
      <c r="M23" s="58">
        <f>E23*10%</f>
        <v>0.33300000000000002</v>
      </c>
      <c r="N23" s="14">
        <f t="shared" si="3"/>
        <v>779220</v>
      </c>
      <c r="O23" s="14">
        <f t="shared" si="8"/>
        <v>81818.099999999991</v>
      </c>
      <c r="P23" s="14">
        <f t="shared" si="9"/>
        <v>697401.9</v>
      </c>
      <c r="Q23" s="3">
        <f t="shared" si="10"/>
        <v>1.1655</v>
      </c>
      <c r="R23" s="14">
        <f t="shared" si="4"/>
        <v>2727270</v>
      </c>
      <c r="S23" s="45">
        <v>0.2</v>
      </c>
      <c r="T23" s="14">
        <f t="shared" si="11"/>
        <v>468000</v>
      </c>
      <c r="U23" s="14">
        <f>H23+L23+P23+R23+T23</f>
        <v>10866690.9</v>
      </c>
      <c r="V23" s="4"/>
      <c r="W23" s="49"/>
    </row>
    <row r="24" spans="1:40" s="5" customFormat="1" ht="20.100000000000001" customHeight="1" x14ac:dyDescent="0.15">
      <c r="A24" s="1">
        <v>14</v>
      </c>
      <c r="B24" s="2" t="s">
        <v>14</v>
      </c>
      <c r="C24" s="1" t="s">
        <v>4</v>
      </c>
      <c r="D24" s="10" t="s">
        <v>68</v>
      </c>
      <c r="E24" s="3">
        <v>3.33</v>
      </c>
      <c r="F24" s="14">
        <f t="shared" si="1"/>
        <v>7792200</v>
      </c>
      <c r="G24" s="14">
        <f t="shared" si="6"/>
        <v>818181</v>
      </c>
      <c r="H24" s="14">
        <f t="shared" si="7"/>
        <v>6974019</v>
      </c>
      <c r="I24" s="1"/>
      <c r="J24" s="14"/>
      <c r="K24" s="14"/>
      <c r="L24" s="14"/>
      <c r="M24" s="58">
        <f>E24*10%</f>
        <v>0.33300000000000002</v>
      </c>
      <c r="N24" s="14">
        <f t="shared" si="3"/>
        <v>779220</v>
      </c>
      <c r="O24" s="14">
        <f t="shared" si="8"/>
        <v>81818.099999999991</v>
      </c>
      <c r="P24" s="14">
        <f t="shared" si="9"/>
        <v>697401.9</v>
      </c>
      <c r="Q24" s="3">
        <f t="shared" si="10"/>
        <v>1.1655</v>
      </c>
      <c r="R24" s="14">
        <f t="shared" si="4"/>
        <v>2727270</v>
      </c>
      <c r="S24" s="14"/>
      <c r="T24" s="14">
        <f t="shared" si="11"/>
        <v>0</v>
      </c>
      <c r="U24" s="14">
        <f t="shared" si="5"/>
        <v>10398690.9</v>
      </c>
      <c r="V24" s="4"/>
      <c r="W24" s="49"/>
    </row>
    <row r="25" spans="1:40" s="5" customFormat="1" ht="20.100000000000001" customHeight="1" x14ac:dyDescent="0.15">
      <c r="A25" s="1">
        <v>15</v>
      </c>
      <c r="B25" s="2" t="s">
        <v>15</v>
      </c>
      <c r="C25" s="1" t="s">
        <v>4</v>
      </c>
      <c r="D25" s="10" t="s">
        <v>68</v>
      </c>
      <c r="E25" s="3">
        <v>3.33</v>
      </c>
      <c r="F25" s="14">
        <f t="shared" si="1"/>
        <v>7792200</v>
      </c>
      <c r="G25" s="14">
        <f>F25*10.5%</f>
        <v>818181</v>
      </c>
      <c r="H25" s="14">
        <f>F25-G25</f>
        <v>6974019</v>
      </c>
      <c r="I25" s="1"/>
      <c r="J25" s="14"/>
      <c r="K25" s="14"/>
      <c r="L25" s="14"/>
      <c r="M25" s="58">
        <f>E25*10%</f>
        <v>0.33300000000000002</v>
      </c>
      <c r="N25" s="14">
        <f t="shared" si="3"/>
        <v>779220</v>
      </c>
      <c r="O25" s="14">
        <f t="shared" si="8"/>
        <v>81818.099999999991</v>
      </c>
      <c r="P25" s="14">
        <f t="shared" si="9"/>
        <v>697401.9</v>
      </c>
      <c r="Q25" s="3">
        <f t="shared" si="10"/>
        <v>1.1655</v>
      </c>
      <c r="R25" s="14">
        <f t="shared" si="4"/>
        <v>2727270</v>
      </c>
      <c r="S25" s="17">
        <v>0.15</v>
      </c>
      <c r="T25" s="14">
        <f t="shared" si="11"/>
        <v>351000</v>
      </c>
      <c r="U25" s="14">
        <f t="shared" si="5"/>
        <v>10749690.9</v>
      </c>
      <c r="V25" s="4"/>
      <c r="W25" s="49"/>
    </row>
    <row r="26" spans="1:40" s="5" customFormat="1" ht="20.100000000000001" customHeight="1" x14ac:dyDescent="0.15">
      <c r="A26" s="1">
        <v>16</v>
      </c>
      <c r="B26" s="2" t="s">
        <v>16</v>
      </c>
      <c r="C26" s="1" t="s">
        <v>4</v>
      </c>
      <c r="D26" s="10" t="s">
        <v>29</v>
      </c>
      <c r="E26" s="3">
        <v>3.03</v>
      </c>
      <c r="F26" s="14">
        <f t="shared" si="1"/>
        <v>7090200</v>
      </c>
      <c r="G26" s="14">
        <f t="shared" si="6"/>
        <v>744471</v>
      </c>
      <c r="H26" s="14">
        <f t="shared" si="7"/>
        <v>6345729</v>
      </c>
      <c r="I26" s="1"/>
      <c r="J26" s="14"/>
      <c r="K26" s="14"/>
      <c r="L26" s="14"/>
      <c r="M26" s="58">
        <f>E26*9%</f>
        <v>0.2727</v>
      </c>
      <c r="N26" s="14">
        <f t="shared" si="3"/>
        <v>638118</v>
      </c>
      <c r="O26" s="14">
        <f t="shared" si="8"/>
        <v>67002.39</v>
      </c>
      <c r="P26" s="14">
        <f t="shared" si="9"/>
        <v>571115.61</v>
      </c>
      <c r="Q26" s="3">
        <f t="shared" si="10"/>
        <v>1.0604999999999998</v>
      </c>
      <c r="R26" s="14">
        <f t="shared" si="4"/>
        <v>2481569.9999999995</v>
      </c>
      <c r="S26" s="14"/>
      <c r="T26" s="14">
        <f t="shared" si="11"/>
        <v>0</v>
      </c>
      <c r="U26" s="14">
        <f t="shared" si="5"/>
        <v>9398414.6099999994</v>
      </c>
      <c r="V26" s="4"/>
    </row>
    <row r="27" spans="1:40" s="5" customFormat="1" ht="20.100000000000001" customHeight="1" x14ac:dyDescent="0.15">
      <c r="A27" s="1">
        <v>17</v>
      </c>
      <c r="B27" s="2" t="s">
        <v>59</v>
      </c>
      <c r="C27" s="1" t="s">
        <v>4</v>
      </c>
      <c r="D27" s="10" t="s">
        <v>29</v>
      </c>
      <c r="E27" s="3">
        <v>2.2599999999999998</v>
      </c>
      <c r="F27" s="14">
        <f t="shared" si="1"/>
        <v>5288399.9999999991</v>
      </c>
      <c r="G27" s="14">
        <f>F27*10.5%</f>
        <v>555281.99999999988</v>
      </c>
      <c r="H27" s="14">
        <f>F27-G27</f>
        <v>4733117.9999999991</v>
      </c>
      <c r="I27" s="1"/>
      <c r="J27" s="14"/>
      <c r="K27" s="14"/>
      <c r="L27" s="14"/>
      <c r="M27" s="3">
        <f>E27*6%</f>
        <v>0.13559999999999997</v>
      </c>
      <c r="N27" s="14">
        <f t="shared" si="3"/>
        <v>317303.99999999994</v>
      </c>
      <c r="O27" s="14">
        <f>N27*10.5%</f>
        <v>33316.919999999991</v>
      </c>
      <c r="P27" s="14">
        <f>N27-O27</f>
        <v>283987.07999999996</v>
      </c>
      <c r="Q27" s="3">
        <f>E27*35%</f>
        <v>0.79099999999999993</v>
      </c>
      <c r="R27" s="14">
        <f t="shared" si="4"/>
        <v>1850939.9999999998</v>
      </c>
      <c r="S27" s="14"/>
      <c r="T27" s="14">
        <f t="shared" si="11"/>
        <v>0</v>
      </c>
      <c r="U27" s="14">
        <f>H27+L27+P27+R27+T27</f>
        <v>6868045.0799999991</v>
      </c>
      <c r="V27" s="4"/>
    </row>
    <row r="28" spans="1:40" s="5" customFormat="1" ht="20.100000000000001" customHeight="1" x14ac:dyDescent="0.15">
      <c r="A28" s="1">
        <v>18</v>
      </c>
      <c r="B28" s="2" t="s">
        <v>28</v>
      </c>
      <c r="C28" s="1" t="s">
        <v>4</v>
      </c>
      <c r="D28" s="10" t="s">
        <v>29</v>
      </c>
      <c r="E28" s="62">
        <v>2.41</v>
      </c>
      <c r="F28" s="14">
        <f t="shared" si="1"/>
        <v>5639400</v>
      </c>
      <c r="G28" s="14">
        <f t="shared" si="6"/>
        <v>592137</v>
      </c>
      <c r="H28" s="14">
        <f t="shared" si="7"/>
        <v>5047263</v>
      </c>
      <c r="I28" s="1"/>
      <c r="J28" s="14"/>
      <c r="K28" s="14"/>
      <c r="L28" s="14"/>
      <c r="M28" s="7"/>
      <c r="N28" s="14"/>
      <c r="O28" s="14"/>
      <c r="P28" s="14"/>
      <c r="Q28" s="3">
        <f t="shared" si="10"/>
        <v>0.84350000000000003</v>
      </c>
      <c r="R28" s="14">
        <f t="shared" si="4"/>
        <v>1973790</v>
      </c>
      <c r="S28" s="14"/>
      <c r="T28" s="14">
        <f t="shared" si="11"/>
        <v>0</v>
      </c>
      <c r="U28" s="14">
        <f t="shared" si="5"/>
        <v>7021053</v>
      </c>
      <c r="V28" s="4"/>
    </row>
    <row r="29" spans="1:40" s="39" customFormat="1" ht="20.100000000000001" customHeight="1" x14ac:dyDescent="0.15">
      <c r="A29" s="18" t="s">
        <v>60</v>
      </c>
      <c r="B29" s="77" t="s">
        <v>61</v>
      </c>
      <c r="C29" s="78"/>
      <c r="D29" s="79"/>
      <c r="E29" s="19"/>
      <c r="F29" s="20">
        <f>SUM(F30:F34)</f>
        <v>24800000</v>
      </c>
      <c r="G29" s="20">
        <f>SUM(G30:G34)</f>
        <v>2604000</v>
      </c>
      <c r="H29" s="20">
        <f>SUM(H30:H34)</f>
        <v>22196000</v>
      </c>
      <c r="I29" s="20">
        <f>SUM(I30:I34)</f>
        <v>0</v>
      </c>
      <c r="J29" s="20">
        <f>SUM(J30:J34)</f>
        <v>0</v>
      </c>
      <c r="K29" s="20">
        <f>SUM(K30:K34)</f>
        <v>0</v>
      </c>
      <c r="L29" s="20">
        <f>SUM(L30:L34)</f>
        <v>0</v>
      </c>
      <c r="M29" s="20">
        <f>SUM(M30:M34)</f>
        <v>0</v>
      </c>
      <c r="N29" s="20">
        <f>SUM(N30:N34)</f>
        <v>0</v>
      </c>
      <c r="O29" s="20">
        <f>SUM(O30:O34)</f>
        <v>0</v>
      </c>
      <c r="P29" s="20">
        <f>SUM(P30:P34)</f>
        <v>0</v>
      </c>
      <c r="Q29" s="20">
        <f>SUM(Q30:Q34)</f>
        <v>0</v>
      </c>
      <c r="R29" s="20">
        <f>SUM(R30:R34)</f>
        <v>0</v>
      </c>
      <c r="S29" s="48">
        <f>SUM(S30:S34)</f>
        <v>0.35</v>
      </c>
      <c r="T29" s="20">
        <f>SUM(T30:T34)</f>
        <v>819000</v>
      </c>
      <c r="U29" s="20">
        <f>SUM(U30:U34)</f>
        <v>23015000</v>
      </c>
      <c r="V29" s="13"/>
    </row>
    <row r="30" spans="1:40" s="40" customFormat="1" ht="20.100000000000001" customHeight="1" thickBot="1" x14ac:dyDescent="0.2">
      <c r="A30" s="1">
        <v>1</v>
      </c>
      <c r="B30" s="21" t="s">
        <v>50</v>
      </c>
      <c r="C30" s="1" t="s">
        <v>17</v>
      </c>
      <c r="D30" s="22"/>
      <c r="E30" s="16"/>
      <c r="F30" s="14">
        <v>4960000</v>
      </c>
      <c r="G30" s="14">
        <f t="shared" ref="G30:G33" si="12">F30*10.5%</f>
        <v>520800</v>
      </c>
      <c r="H30" s="14">
        <f t="shared" ref="H30:H33" si="13">F30-G30</f>
        <v>4439200</v>
      </c>
      <c r="I30" s="18"/>
      <c r="J30" s="18"/>
      <c r="K30" s="18"/>
      <c r="L30" s="18"/>
      <c r="M30" s="18"/>
      <c r="N30" s="18"/>
      <c r="O30" s="18"/>
      <c r="P30" s="18"/>
      <c r="Q30" s="1"/>
      <c r="R30" s="1"/>
      <c r="S30" s="1">
        <v>0.15</v>
      </c>
      <c r="T30" s="14">
        <f t="shared" si="11"/>
        <v>351000</v>
      </c>
      <c r="U30" s="14">
        <f t="shared" ref="U30:U33" si="14">H30+T30</f>
        <v>4790200</v>
      </c>
      <c r="V30" s="13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s="5" customFormat="1" ht="20.100000000000001" customHeight="1" x14ac:dyDescent="0.15">
      <c r="A31" s="1">
        <v>2</v>
      </c>
      <c r="B31" s="4" t="s">
        <v>51</v>
      </c>
      <c r="C31" s="1" t="s">
        <v>17</v>
      </c>
      <c r="D31" s="22"/>
      <c r="E31" s="16"/>
      <c r="F31" s="14">
        <v>4960000</v>
      </c>
      <c r="G31" s="14">
        <f t="shared" si="12"/>
        <v>520800</v>
      </c>
      <c r="H31" s="14">
        <f t="shared" si="13"/>
        <v>4439200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4">
        <f t="shared" si="11"/>
        <v>0</v>
      </c>
      <c r="U31" s="14">
        <f t="shared" si="14"/>
        <v>4439200</v>
      </c>
      <c r="V31" s="4"/>
    </row>
    <row r="32" spans="1:40" s="5" customFormat="1" ht="20.100000000000001" customHeight="1" x14ac:dyDescent="0.15">
      <c r="A32" s="1">
        <v>3</v>
      </c>
      <c r="B32" s="2" t="s">
        <v>52</v>
      </c>
      <c r="C32" s="1" t="s">
        <v>17</v>
      </c>
      <c r="D32" s="23"/>
      <c r="E32" s="9"/>
      <c r="F32" s="14">
        <v>4960000</v>
      </c>
      <c r="G32" s="14">
        <f t="shared" si="12"/>
        <v>520800</v>
      </c>
      <c r="H32" s="14">
        <f t="shared" si="13"/>
        <v>4439200</v>
      </c>
      <c r="I32" s="1"/>
      <c r="J32" s="1"/>
      <c r="K32" s="1"/>
      <c r="L32" s="1"/>
      <c r="M32" s="8"/>
      <c r="N32" s="8"/>
      <c r="O32" s="8"/>
      <c r="P32" s="8"/>
      <c r="Q32" s="8"/>
      <c r="R32" s="8"/>
      <c r="S32" s="8"/>
      <c r="T32" s="14">
        <f t="shared" si="11"/>
        <v>0</v>
      </c>
      <c r="U32" s="14">
        <f t="shared" si="14"/>
        <v>4439200</v>
      </c>
      <c r="V32" s="4"/>
    </row>
    <row r="33" spans="1:35" s="39" customFormat="1" ht="20.100000000000001" customHeight="1" x14ac:dyDescent="0.15">
      <c r="A33" s="1">
        <v>4</v>
      </c>
      <c r="B33" s="4" t="s">
        <v>53</v>
      </c>
      <c r="C33" s="1" t="s">
        <v>18</v>
      </c>
      <c r="D33" s="22"/>
      <c r="E33" s="16"/>
      <c r="F33" s="14">
        <v>4960000</v>
      </c>
      <c r="G33" s="14">
        <f t="shared" si="12"/>
        <v>520800</v>
      </c>
      <c r="H33" s="14">
        <f t="shared" si="13"/>
        <v>4439200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4">
        <f t="shared" si="11"/>
        <v>0</v>
      </c>
      <c r="U33" s="14">
        <f t="shared" si="14"/>
        <v>4439200</v>
      </c>
      <c r="V33" s="13"/>
    </row>
    <row r="34" spans="1:35" s="5" customFormat="1" ht="20.100000000000001" customHeight="1" x14ac:dyDescent="0.15">
      <c r="A34" s="1">
        <v>5</v>
      </c>
      <c r="B34" s="6" t="s">
        <v>31</v>
      </c>
      <c r="C34" s="1" t="s">
        <v>5</v>
      </c>
      <c r="D34" s="23"/>
      <c r="E34" s="9"/>
      <c r="F34" s="14">
        <v>4960000</v>
      </c>
      <c r="G34" s="14">
        <f>F34*10.5%</f>
        <v>520800</v>
      </c>
      <c r="H34" s="14">
        <f>F34-G34</f>
        <v>4439200</v>
      </c>
      <c r="I34" s="1"/>
      <c r="J34" s="1"/>
      <c r="K34" s="1"/>
      <c r="L34" s="1"/>
      <c r="M34" s="8"/>
      <c r="N34" s="8"/>
      <c r="O34" s="8"/>
      <c r="P34" s="8"/>
      <c r="Q34" s="8"/>
      <c r="R34" s="8"/>
      <c r="S34" s="8">
        <v>0.2</v>
      </c>
      <c r="T34" s="14">
        <f t="shared" si="11"/>
        <v>468000</v>
      </c>
      <c r="U34" s="14">
        <f>H34+T34</f>
        <v>4907200</v>
      </c>
      <c r="V34" s="4"/>
    </row>
    <row r="35" spans="1:35" s="5" customFormat="1" ht="20.100000000000001" customHeight="1" x14ac:dyDescent="0.15">
      <c r="A35" s="18" t="s">
        <v>62</v>
      </c>
      <c r="B35" s="77" t="s">
        <v>63</v>
      </c>
      <c r="C35" s="78"/>
      <c r="D35" s="79"/>
      <c r="E35" s="24"/>
      <c r="F35" s="20">
        <f t="shared" ref="F35:U35" si="15">SUM(F36:F36)</f>
        <v>4960000</v>
      </c>
      <c r="G35" s="20">
        <f t="shared" si="15"/>
        <v>520800</v>
      </c>
      <c r="H35" s="20">
        <f t="shared" si="15"/>
        <v>4439200</v>
      </c>
      <c r="I35" s="20">
        <f t="shared" si="15"/>
        <v>0</v>
      </c>
      <c r="J35" s="20">
        <f t="shared" si="15"/>
        <v>0</v>
      </c>
      <c r="K35" s="20">
        <f t="shared" si="15"/>
        <v>0</v>
      </c>
      <c r="L35" s="20">
        <f t="shared" si="15"/>
        <v>0</v>
      </c>
      <c r="M35" s="20">
        <f t="shared" si="15"/>
        <v>0</v>
      </c>
      <c r="N35" s="20">
        <f t="shared" si="15"/>
        <v>0</v>
      </c>
      <c r="O35" s="20">
        <f t="shared" si="15"/>
        <v>0</v>
      </c>
      <c r="P35" s="20">
        <f t="shared" si="15"/>
        <v>0</v>
      </c>
      <c r="Q35" s="20">
        <f t="shared" si="15"/>
        <v>0</v>
      </c>
      <c r="R35" s="20">
        <f t="shared" si="15"/>
        <v>0</v>
      </c>
      <c r="S35" s="20">
        <f t="shared" si="15"/>
        <v>0</v>
      </c>
      <c r="T35" s="20">
        <f t="shared" si="15"/>
        <v>0</v>
      </c>
      <c r="U35" s="20">
        <f t="shared" si="15"/>
        <v>4439200</v>
      </c>
      <c r="V35" s="4"/>
      <c r="W35" s="49">
        <f>U10+U29+U35+600000</f>
        <v>231185296.74000004</v>
      </c>
    </row>
    <row r="36" spans="1:35" s="5" customFormat="1" ht="20.100000000000001" customHeight="1" x14ac:dyDescent="0.15">
      <c r="A36" s="1">
        <v>1</v>
      </c>
      <c r="B36" s="6" t="s">
        <v>67</v>
      </c>
      <c r="C36" s="1" t="s">
        <v>4</v>
      </c>
      <c r="D36" s="23"/>
      <c r="E36" s="9"/>
      <c r="F36" s="14">
        <v>4960000</v>
      </c>
      <c r="G36" s="14">
        <f>F36*10.5%</f>
        <v>520800</v>
      </c>
      <c r="H36" s="14">
        <f>F36-G36</f>
        <v>4439200</v>
      </c>
      <c r="I36" s="1"/>
      <c r="J36" s="1"/>
      <c r="K36" s="1"/>
      <c r="L36" s="1"/>
      <c r="M36" s="8"/>
      <c r="N36" s="8"/>
      <c r="O36" s="8"/>
      <c r="P36" s="8"/>
      <c r="Q36" s="8"/>
      <c r="R36" s="8"/>
      <c r="S36" s="8"/>
      <c r="T36" s="14"/>
      <c r="U36" s="14">
        <f t="shared" ref="U36:U40" si="16">H36+T36</f>
        <v>4439200</v>
      </c>
      <c r="V36" s="4"/>
    </row>
    <row r="37" spans="1:35" s="5" customFormat="1" ht="20.100000000000001" customHeight="1" x14ac:dyDescent="0.15">
      <c r="A37" s="18" t="s">
        <v>64</v>
      </c>
      <c r="B37" s="80" t="s">
        <v>65</v>
      </c>
      <c r="C37" s="81"/>
      <c r="D37" s="82"/>
      <c r="E37" s="9"/>
      <c r="F37" s="20">
        <f>SUM(F38:F40)</f>
        <v>12420000</v>
      </c>
      <c r="G37" s="20">
        <f t="shared" ref="G37:U37" si="17">SUM(G38:G40)</f>
        <v>520800</v>
      </c>
      <c r="H37" s="20">
        <f t="shared" si="17"/>
        <v>11899200</v>
      </c>
      <c r="I37" s="20">
        <f t="shared" si="17"/>
        <v>0</v>
      </c>
      <c r="J37" s="20">
        <f t="shared" si="17"/>
        <v>0</v>
      </c>
      <c r="K37" s="20">
        <f t="shared" si="17"/>
        <v>0</v>
      </c>
      <c r="L37" s="20">
        <f t="shared" si="17"/>
        <v>0</v>
      </c>
      <c r="M37" s="20">
        <f t="shared" si="17"/>
        <v>0</v>
      </c>
      <c r="N37" s="20">
        <f t="shared" si="17"/>
        <v>0</v>
      </c>
      <c r="O37" s="20">
        <f t="shared" si="17"/>
        <v>0</v>
      </c>
      <c r="P37" s="20">
        <f t="shared" si="17"/>
        <v>0</v>
      </c>
      <c r="Q37" s="20">
        <f t="shared" si="17"/>
        <v>0</v>
      </c>
      <c r="R37" s="20">
        <f t="shared" si="17"/>
        <v>0</v>
      </c>
      <c r="S37" s="20">
        <f t="shared" si="17"/>
        <v>0</v>
      </c>
      <c r="T37" s="20">
        <f t="shared" si="17"/>
        <v>0</v>
      </c>
      <c r="U37" s="20">
        <f t="shared" si="17"/>
        <v>11899200</v>
      </c>
      <c r="V37" s="4"/>
    </row>
    <row r="38" spans="1:35" s="5" customFormat="1" ht="20.100000000000001" customHeight="1" x14ac:dyDescent="0.15">
      <c r="A38" s="1">
        <v>1</v>
      </c>
      <c r="B38" s="2" t="s">
        <v>69</v>
      </c>
      <c r="C38" s="1" t="s">
        <v>17</v>
      </c>
      <c r="D38" s="23"/>
      <c r="E38" s="9"/>
      <c r="F38" s="14">
        <v>4960000</v>
      </c>
      <c r="G38" s="14">
        <f>F38*10.5%</f>
        <v>520800</v>
      </c>
      <c r="H38" s="14">
        <f>F38-G38</f>
        <v>4439200</v>
      </c>
      <c r="I38" s="1"/>
      <c r="J38" s="1"/>
      <c r="K38" s="1"/>
      <c r="L38" s="1"/>
      <c r="M38" s="8"/>
      <c r="N38" s="8"/>
      <c r="O38" s="8"/>
      <c r="P38" s="8"/>
      <c r="Q38" s="8"/>
      <c r="R38" s="8"/>
      <c r="S38" s="8"/>
      <c r="T38" s="14">
        <f>S38*2340000</f>
        <v>0</v>
      </c>
      <c r="U38" s="14">
        <f>H38+T38</f>
        <v>4439200</v>
      </c>
      <c r="V38" s="4"/>
    </row>
    <row r="39" spans="1:35" s="39" customFormat="1" ht="20.100000000000001" customHeight="1" x14ac:dyDescent="0.15">
      <c r="A39" s="1">
        <v>2</v>
      </c>
      <c r="B39" s="4" t="s">
        <v>54</v>
      </c>
      <c r="C39" s="1" t="s">
        <v>18</v>
      </c>
      <c r="D39" s="22"/>
      <c r="E39" s="16"/>
      <c r="F39" s="14">
        <v>4960000</v>
      </c>
      <c r="G39" s="14"/>
      <c r="H39" s="14">
        <f>F39-G39</f>
        <v>4960000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4"/>
      <c r="U39" s="14">
        <f t="shared" si="16"/>
        <v>4960000</v>
      </c>
      <c r="V39" s="13"/>
    </row>
    <row r="40" spans="1:35" s="5" customFormat="1" ht="20.100000000000001" customHeight="1" x14ac:dyDescent="0.15">
      <c r="A40" s="1">
        <v>3</v>
      </c>
      <c r="B40" s="4" t="s">
        <v>55</v>
      </c>
      <c r="C40" s="1" t="s">
        <v>27</v>
      </c>
      <c r="D40" s="23"/>
      <c r="E40" s="9"/>
      <c r="F40" s="14">
        <v>2500000</v>
      </c>
      <c r="G40" s="14"/>
      <c r="H40" s="14">
        <v>2500000</v>
      </c>
      <c r="I40" s="1"/>
      <c r="J40" s="1"/>
      <c r="K40" s="1"/>
      <c r="L40" s="1"/>
      <c r="M40" s="8"/>
      <c r="N40" s="8"/>
      <c r="O40" s="8"/>
      <c r="P40" s="8"/>
      <c r="Q40" s="8"/>
      <c r="R40" s="8"/>
      <c r="S40" s="8"/>
      <c r="T40" s="14"/>
      <c r="U40" s="14">
        <f t="shared" si="16"/>
        <v>2500000</v>
      </c>
      <c r="V40" s="4"/>
    </row>
    <row r="41" spans="1:35" s="39" customFormat="1" ht="20.100000000000001" customHeight="1" x14ac:dyDescent="0.15">
      <c r="A41" s="67" t="s">
        <v>58</v>
      </c>
      <c r="B41" s="68"/>
      <c r="C41" s="18"/>
      <c r="D41" s="18"/>
      <c r="E41" s="25">
        <f>E10</f>
        <v>61.64</v>
      </c>
      <c r="F41" s="20">
        <f>F10+F29+F35+F37</f>
        <v>186417600</v>
      </c>
      <c r="G41" s="20">
        <f>G10+G29+G35+G37</f>
        <v>18790548</v>
      </c>
      <c r="H41" s="20">
        <f>H10+H29+H35+H37</f>
        <v>167627052</v>
      </c>
      <c r="I41" s="48">
        <f>I10+I29+I35+I37</f>
        <v>1.2</v>
      </c>
      <c r="J41" s="20">
        <f>J10+J29+J35+J37</f>
        <v>2808000</v>
      </c>
      <c r="K41" s="20">
        <f>K10+K29+K35+K37</f>
        <v>294840</v>
      </c>
      <c r="L41" s="20">
        <f>L10+L29+L35+L37</f>
        <v>2513160</v>
      </c>
      <c r="M41" s="48">
        <f>M10+M29+M35+M37</f>
        <v>8.8518000000000026</v>
      </c>
      <c r="N41" s="20">
        <f>N10+N29+N35+N37</f>
        <v>20713212</v>
      </c>
      <c r="O41" s="20">
        <f>O10+O29+O35+O37</f>
        <v>2174887.2600000002</v>
      </c>
      <c r="P41" s="20">
        <f>P10+P29+P35+P37</f>
        <v>18538324.739999995</v>
      </c>
      <c r="Q41" s="48">
        <f>Q10+Q29+Q35+Q37</f>
        <v>21.994000000000003</v>
      </c>
      <c r="R41" s="20">
        <f>R10+R29+R35+R37</f>
        <v>51465960</v>
      </c>
      <c r="S41" s="59">
        <f>S10+S29+S35+S37</f>
        <v>1</v>
      </c>
      <c r="T41" s="20">
        <f>T10+T29+T35+T37</f>
        <v>2340000</v>
      </c>
      <c r="U41" s="20">
        <f>U10+U29+U35+U37</f>
        <v>242484496.74000004</v>
      </c>
      <c r="V41" s="13"/>
      <c r="W41" s="53">
        <f>'LƯƠNG cũ'!U29+'LƯƠNG Tăng'!U29</f>
        <v>203131096.74000001</v>
      </c>
    </row>
    <row r="42" spans="1:35" ht="17.25" customHeight="1" x14ac:dyDescent="0.2">
      <c r="A42" s="69" t="s">
        <v>72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</row>
    <row r="43" spans="1:35" s="41" customFormat="1" ht="14.25" customHeight="1" x14ac:dyDescent="0.25">
      <c r="A43" s="27"/>
      <c r="B43" s="27"/>
      <c r="C43" s="27"/>
      <c r="D43" s="27"/>
      <c r="E43" s="28"/>
      <c r="F43" s="27"/>
      <c r="G43" s="27"/>
      <c r="H43" s="27"/>
      <c r="I43" s="27"/>
      <c r="J43" s="29"/>
      <c r="K43" s="70" t="s">
        <v>77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 ht="13.5" customHeight="1" x14ac:dyDescent="0.2">
      <c r="A44" s="26" t="s">
        <v>19</v>
      </c>
      <c r="C44" s="69" t="s">
        <v>56</v>
      </c>
      <c r="D44" s="69"/>
      <c r="E44" s="69"/>
      <c r="F44" s="69"/>
      <c r="G44" s="69"/>
      <c r="H44" s="69"/>
      <c r="J44" s="26"/>
      <c r="K44" s="69" t="s">
        <v>57</v>
      </c>
      <c r="L44" s="69"/>
      <c r="M44" s="69"/>
      <c r="N44" s="69"/>
      <c r="O44" s="69"/>
      <c r="P44" s="69"/>
      <c r="Q44" s="69"/>
      <c r="R44" s="69"/>
      <c r="S44" s="69"/>
      <c r="T44" s="69"/>
      <c r="U44" s="69"/>
    </row>
    <row r="45" spans="1:35" ht="18" customHeight="1" x14ac:dyDescent="0.2">
      <c r="A45" s="32"/>
      <c r="B45" s="32"/>
      <c r="C45" s="32"/>
      <c r="D45" s="32"/>
      <c r="E45" s="42"/>
      <c r="F45" s="36"/>
      <c r="G45" s="36"/>
      <c r="H45" s="36"/>
      <c r="J45" s="32"/>
      <c r="K45" s="32"/>
      <c r="L45" s="32"/>
      <c r="M45" s="32"/>
      <c r="N45" s="32"/>
      <c r="O45" s="32"/>
      <c r="Q45" s="26"/>
      <c r="R45" s="26"/>
      <c r="S45" s="26"/>
      <c r="T45" s="26"/>
      <c r="U45" s="26"/>
    </row>
    <row r="46" spans="1:35" ht="18" customHeight="1" x14ac:dyDescent="0.2">
      <c r="A46" s="32"/>
      <c r="B46" s="32"/>
      <c r="C46" s="32"/>
      <c r="D46" s="32"/>
      <c r="E46" s="42"/>
      <c r="F46" s="36"/>
      <c r="G46" s="36"/>
      <c r="H46" s="36"/>
      <c r="J46" s="32"/>
      <c r="K46" s="32"/>
      <c r="L46" s="32"/>
      <c r="M46" s="32"/>
      <c r="N46" s="32"/>
      <c r="O46" s="32"/>
      <c r="Q46" s="26"/>
      <c r="R46" s="26"/>
      <c r="S46" s="26"/>
      <c r="T46" s="26"/>
      <c r="U46" s="26"/>
    </row>
    <row r="47" spans="1:35" ht="17.100000000000001" hidden="1" customHeight="1" x14ac:dyDescent="0.2">
      <c r="D47" s="26"/>
      <c r="F47" s="36"/>
      <c r="G47" s="36"/>
      <c r="H47" s="36"/>
      <c r="J47" s="31"/>
      <c r="K47" s="31"/>
      <c r="L47" s="31"/>
      <c r="M47" s="31"/>
      <c r="N47" s="26"/>
      <c r="O47" s="26"/>
      <c r="P47" s="31"/>
      <c r="Q47" s="26"/>
      <c r="R47" s="26"/>
      <c r="S47" s="26"/>
      <c r="T47" s="26"/>
      <c r="U47" s="26"/>
    </row>
    <row r="48" spans="1:35" ht="17.100000000000001" customHeight="1" x14ac:dyDescent="0.2">
      <c r="D48" s="26"/>
      <c r="F48" s="36"/>
      <c r="G48" s="36"/>
      <c r="H48" s="36"/>
      <c r="J48" s="31"/>
      <c r="K48" s="31"/>
      <c r="L48" s="31"/>
      <c r="M48" s="31"/>
      <c r="N48" s="26"/>
      <c r="O48" s="26"/>
      <c r="P48" s="31"/>
      <c r="Q48" s="26"/>
      <c r="R48" s="26"/>
      <c r="S48" s="26"/>
      <c r="T48" s="26"/>
      <c r="U48" s="26"/>
    </row>
    <row r="49" spans="1:21" ht="14.25" customHeight="1" x14ac:dyDescent="0.2">
      <c r="A49" s="31"/>
      <c r="B49" s="31"/>
      <c r="C49" s="63" t="s">
        <v>31</v>
      </c>
      <c r="D49" s="63"/>
      <c r="E49" s="63"/>
      <c r="F49" s="63"/>
      <c r="G49" s="63"/>
      <c r="H49" s="63"/>
      <c r="I49" s="47"/>
      <c r="J49" s="31"/>
      <c r="K49" s="63" t="s">
        <v>30</v>
      </c>
      <c r="L49" s="63"/>
      <c r="M49" s="63"/>
      <c r="N49" s="63"/>
      <c r="O49" s="63"/>
      <c r="P49" s="63"/>
      <c r="Q49" s="63"/>
      <c r="R49" s="63"/>
      <c r="S49" s="63"/>
      <c r="T49" s="63"/>
      <c r="U49" s="63"/>
    </row>
    <row r="50" spans="1:21" ht="21" customHeight="1" x14ac:dyDescent="0.2">
      <c r="F50" s="36"/>
      <c r="G50" s="36"/>
      <c r="H50" s="36"/>
      <c r="J50" s="31"/>
      <c r="K50" s="31"/>
      <c r="L50" s="31"/>
      <c r="M50" s="31"/>
      <c r="N50" s="26"/>
      <c r="O50" s="26"/>
      <c r="P50" s="26"/>
      <c r="Q50" s="26"/>
      <c r="R50" s="26"/>
      <c r="S50" s="26"/>
      <c r="T50" s="26"/>
      <c r="U50" s="26"/>
    </row>
    <row r="53" spans="1:2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</row>
  </sheetData>
  <mergeCells count="32">
    <mergeCell ref="A1:F1"/>
    <mergeCell ref="A2:F2"/>
    <mergeCell ref="A3:V3"/>
    <mergeCell ref="A4:V4"/>
    <mergeCell ref="A5:U5"/>
    <mergeCell ref="B35:D35"/>
    <mergeCell ref="B37:D37"/>
    <mergeCell ref="V7:V9"/>
    <mergeCell ref="E8:E9"/>
    <mergeCell ref="F8:F9"/>
    <mergeCell ref="G8:G9"/>
    <mergeCell ref="H8:H9"/>
    <mergeCell ref="I8:L8"/>
    <mergeCell ref="M8:P8"/>
    <mergeCell ref="Q8:R8"/>
    <mergeCell ref="E7:H7"/>
    <mergeCell ref="C49:H49"/>
    <mergeCell ref="K49:U49"/>
    <mergeCell ref="A53:U53"/>
    <mergeCell ref="S8:T8"/>
    <mergeCell ref="A41:B41"/>
    <mergeCell ref="A42:U42"/>
    <mergeCell ref="K43:U43"/>
    <mergeCell ref="C44:H44"/>
    <mergeCell ref="K44:U44"/>
    <mergeCell ref="A7:A9"/>
    <mergeCell ref="B7:B9"/>
    <mergeCell ref="C7:C9"/>
    <mergeCell ref="D7:D9"/>
    <mergeCell ref="I7:T7"/>
    <mergeCell ref="U7:U9"/>
    <mergeCell ref="B29:D29"/>
  </mergeCells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zoomScale="130" zoomScaleNormal="130" workbookViewId="0">
      <selection activeCell="N16" sqref="N16"/>
    </sheetView>
  </sheetViews>
  <sheetFormatPr defaultRowHeight="12.75" x14ac:dyDescent="0.2"/>
  <cols>
    <col min="1" max="1" width="2.42578125" style="26" customWidth="1"/>
    <col min="2" max="2" width="14.85546875" style="26" customWidth="1"/>
    <col min="3" max="3" width="3.28515625" style="26" customWidth="1"/>
    <col min="4" max="4" width="6.5703125" style="34" customWidth="1"/>
    <col min="5" max="5" width="4.42578125" style="35" customWidth="1"/>
    <col min="6" max="6" width="8.140625" style="26" customWidth="1"/>
    <col min="7" max="7" width="7.5703125" style="26" customWidth="1"/>
    <col min="8" max="8" width="8.140625" style="26" customWidth="1"/>
    <col min="9" max="9" width="3.85546875" style="36" customWidth="1"/>
    <col min="10" max="10" width="6.85546875" style="36" customWidth="1"/>
    <col min="11" max="11" width="5.7109375" style="36" customWidth="1"/>
    <col min="12" max="12" width="6.7109375" style="36" customWidth="1"/>
    <col min="13" max="13" width="4" style="36" customWidth="1"/>
    <col min="14" max="14" width="7.42578125" style="36" customWidth="1"/>
    <col min="15" max="15" width="7" style="36" customWidth="1"/>
    <col min="16" max="16" width="7.5703125" style="36" customWidth="1"/>
    <col min="17" max="17" width="5" style="36" customWidth="1"/>
    <col min="18" max="18" width="7.42578125" style="36" customWidth="1"/>
    <col min="19" max="19" width="3.85546875" style="36" customWidth="1"/>
    <col min="20" max="20" width="6.85546875" style="36" customWidth="1"/>
    <col min="21" max="21" width="10.5703125" style="31" customWidth="1"/>
    <col min="22" max="22" width="8.7109375" style="26" customWidth="1"/>
    <col min="23" max="23" width="9" style="26"/>
    <col min="24" max="24" width="16.42578125" style="26" bestFit="1" customWidth="1"/>
    <col min="25" max="252" width="9" style="26"/>
    <col min="253" max="253" width="3.28515625" style="26" customWidth="1"/>
    <col min="254" max="254" width="22.5703125" style="26" customWidth="1"/>
    <col min="255" max="255" width="6.140625" style="26" customWidth="1"/>
    <col min="256" max="256" width="7.5703125" style="26" customWidth="1"/>
    <col min="257" max="257" width="7.28515625" style="26" customWidth="1"/>
    <col min="258" max="258" width="6.85546875" style="26" customWidth="1"/>
    <col min="259" max="259" width="6.7109375" style="26" customWidth="1"/>
    <col min="260" max="261" width="7.85546875" style="26" customWidth="1"/>
    <col min="262" max="264" width="11.140625" style="26" customWidth="1"/>
    <col min="265" max="267" width="9.85546875" style="26" customWidth="1"/>
    <col min="268" max="270" width="9.28515625" style="26" customWidth="1"/>
    <col min="271" max="273" width="10" style="26" customWidth="1"/>
    <col min="274" max="274" width="10.5703125" style="26" customWidth="1"/>
    <col min="275" max="275" width="10.28515625" style="26" customWidth="1"/>
    <col min="276" max="276" width="11.85546875" style="26" customWidth="1"/>
    <col min="277" max="277" width="14" style="26" customWidth="1"/>
    <col min="278" max="279" width="9" style="26"/>
    <col min="280" max="280" width="16.42578125" style="26" bestFit="1" customWidth="1"/>
    <col min="281" max="508" width="9" style="26"/>
    <col min="509" max="509" width="3.28515625" style="26" customWidth="1"/>
    <col min="510" max="510" width="22.5703125" style="26" customWidth="1"/>
    <col min="511" max="511" width="6.140625" style="26" customWidth="1"/>
    <col min="512" max="512" width="7.5703125" style="26" customWidth="1"/>
    <col min="513" max="513" width="7.28515625" style="26" customWidth="1"/>
    <col min="514" max="514" width="6.85546875" style="26" customWidth="1"/>
    <col min="515" max="515" width="6.7109375" style="26" customWidth="1"/>
    <col min="516" max="517" width="7.85546875" style="26" customWidth="1"/>
    <col min="518" max="520" width="11.140625" style="26" customWidth="1"/>
    <col min="521" max="523" width="9.85546875" style="26" customWidth="1"/>
    <col min="524" max="526" width="9.28515625" style="26" customWidth="1"/>
    <col min="527" max="529" width="10" style="26" customWidth="1"/>
    <col min="530" max="530" width="10.5703125" style="26" customWidth="1"/>
    <col min="531" max="531" width="10.28515625" style="26" customWidth="1"/>
    <col min="532" max="532" width="11.85546875" style="26" customWidth="1"/>
    <col min="533" max="533" width="14" style="26" customWidth="1"/>
    <col min="534" max="535" width="9" style="26"/>
    <col min="536" max="536" width="16.42578125" style="26" bestFit="1" customWidth="1"/>
    <col min="537" max="764" width="9" style="26"/>
    <col min="765" max="765" width="3.28515625" style="26" customWidth="1"/>
    <col min="766" max="766" width="22.5703125" style="26" customWidth="1"/>
    <col min="767" max="767" width="6.140625" style="26" customWidth="1"/>
    <col min="768" max="768" width="7.5703125" style="26" customWidth="1"/>
    <col min="769" max="769" width="7.28515625" style="26" customWidth="1"/>
    <col min="770" max="770" width="6.85546875" style="26" customWidth="1"/>
    <col min="771" max="771" width="6.7109375" style="26" customWidth="1"/>
    <col min="772" max="773" width="7.85546875" style="26" customWidth="1"/>
    <col min="774" max="776" width="11.140625" style="26" customWidth="1"/>
    <col min="777" max="779" width="9.85546875" style="26" customWidth="1"/>
    <col min="780" max="782" width="9.28515625" style="26" customWidth="1"/>
    <col min="783" max="785" width="10" style="26" customWidth="1"/>
    <col min="786" max="786" width="10.5703125" style="26" customWidth="1"/>
    <col min="787" max="787" width="10.28515625" style="26" customWidth="1"/>
    <col min="788" max="788" width="11.85546875" style="26" customWidth="1"/>
    <col min="789" max="789" width="14" style="26" customWidth="1"/>
    <col min="790" max="791" width="9" style="26"/>
    <col min="792" max="792" width="16.42578125" style="26" bestFit="1" customWidth="1"/>
    <col min="793" max="1020" width="9" style="26"/>
    <col min="1021" max="1021" width="3.28515625" style="26" customWidth="1"/>
    <col min="1022" max="1022" width="22.5703125" style="26" customWidth="1"/>
    <col min="1023" max="1023" width="6.140625" style="26" customWidth="1"/>
    <col min="1024" max="1024" width="7.5703125" style="26" customWidth="1"/>
    <col min="1025" max="1025" width="7.28515625" style="26" customWidth="1"/>
    <col min="1026" max="1026" width="6.85546875" style="26" customWidth="1"/>
    <col min="1027" max="1027" width="6.7109375" style="26" customWidth="1"/>
    <col min="1028" max="1029" width="7.85546875" style="26" customWidth="1"/>
    <col min="1030" max="1032" width="11.140625" style="26" customWidth="1"/>
    <col min="1033" max="1035" width="9.85546875" style="26" customWidth="1"/>
    <col min="1036" max="1038" width="9.28515625" style="26" customWidth="1"/>
    <col min="1039" max="1041" width="10" style="26" customWidth="1"/>
    <col min="1042" max="1042" width="10.5703125" style="26" customWidth="1"/>
    <col min="1043" max="1043" width="10.28515625" style="26" customWidth="1"/>
    <col min="1044" max="1044" width="11.85546875" style="26" customWidth="1"/>
    <col min="1045" max="1045" width="14" style="26" customWidth="1"/>
    <col min="1046" max="1047" width="9" style="26"/>
    <col min="1048" max="1048" width="16.42578125" style="26" bestFit="1" customWidth="1"/>
    <col min="1049" max="1276" width="9" style="26"/>
    <col min="1277" max="1277" width="3.28515625" style="26" customWidth="1"/>
    <col min="1278" max="1278" width="22.5703125" style="26" customWidth="1"/>
    <col min="1279" max="1279" width="6.140625" style="26" customWidth="1"/>
    <col min="1280" max="1280" width="7.5703125" style="26" customWidth="1"/>
    <col min="1281" max="1281" width="7.28515625" style="26" customWidth="1"/>
    <col min="1282" max="1282" width="6.85546875" style="26" customWidth="1"/>
    <col min="1283" max="1283" width="6.7109375" style="26" customWidth="1"/>
    <col min="1284" max="1285" width="7.85546875" style="26" customWidth="1"/>
    <col min="1286" max="1288" width="11.140625" style="26" customWidth="1"/>
    <col min="1289" max="1291" width="9.85546875" style="26" customWidth="1"/>
    <col min="1292" max="1294" width="9.28515625" style="26" customWidth="1"/>
    <col min="1295" max="1297" width="10" style="26" customWidth="1"/>
    <col min="1298" max="1298" width="10.5703125" style="26" customWidth="1"/>
    <col min="1299" max="1299" width="10.28515625" style="26" customWidth="1"/>
    <col min="1300" max="1300" width="11.85546875" style="26" customWidth="1"/>
    <col min="1301" max="1301" width="14" style="26" customWidth="1"/>
    <col min="1302" max="1303" width="9" style="26"/>
    <col min="1304" max="1304" width="16.42578125" style="26" bestFit="1" customWidth="1"/>
    <col min="1305" max="1532" width="9" style="26"/>
    <col min="1533" max="1533" width="3.28515625" style="26" customWidth="1"/>
    <col min="1534" max="1534" width="22.5703125" style="26" customWidth="1"/>
    <col min="1535" max="1535" width="6.140625" style="26" customWidth="1"/>
    <col min="1536" max="1536" width="7.5703125" style="26" customWidth="1"/>
    <col min="1537" max="1537" width="7.28515625" style="26" customWidth="1"/>
    <col min="1538" max="1538" width="6.85546875" style="26" customWidth="1"/>
    <col min="1539" max="1539" width="6.7109375" style="26" customWidth="1"/>
    <col min="1540" max="1541" width="7.85546875" style="26" customWidth="1"/>
    <col min="1542" max="1544" width="11.140625" style="26" customWidth="1"/>
    <col min="1545" max="1547" width="9.85546875" style="26" customWidth="1"/>
    <col min="1548" max="1550" width="9.28515625" style="26" customWidth="1"/>
    <col min="1551" max="1553" width="10" style="26" customWidth="1"/>
    <col min="1554" max="1554" width="10.5703125" style="26" customWidth="1"/>
    <col min="1555" max="1555" width="10.28515625" style="26" customWidth="1"/>
    <col min="1556" max="1556" width="11.85546875" style="26" customWidth="1"/>
    <col min="1557" max="1557" width="14" style="26" customWidth="1"/>
    <col min="1558" max="1559" width="9" style="26"/>
    <col min="1560" max="1560" width="16.42578125" style="26" bestFit="1" customWidth="1"/>
    <col min="1561" max="1788" width="9" style="26"/>
    <col min="1789" max="1789" width="3.28515625" style="26" customWidth="1"/>
    <col min="1790" max="1790" width="22.5703125" style="26" customWidth="1"/>
    <col min="1791" max="1791" width="6.140625" style="26" customWidth="1"/>
    <col min="1792" max="1792" width="7.5703125" style="26" customWidth="1"/>
    <col min="1793" max="1793" width="7.28515625" style="26" customWidth="1"/>
    <col min="1794" max="1794" width="6.85546875" style="26" customWidth="1"/>
    <col min="1795" max="1795" width="6.7109375" style="26" customWidth="1"/>
    <col min="1796" max="1797" width="7.85546875" style="26" customWidth="1"/>
    <col min="1798" max="1800" width="11.140625" style="26" customWidth="1"/>
    <col min="1801" max="1803" width="9.85546875" style="26" customWidth="1"/>
    <col min="1804" max="1806" width="9.28515625" style="26" customWidth="1"/>
    <col min="1807" max="1809" width="10" style="26" customWidth="1"/>
    <col min="1810" max="1810" width="10.5703125" style="26" customWidth="1"/>
    <col min="1811" max="1811" width="10.28515625" style="26" customWidth="1"/>
    <col min="1812" max="1812" width="11.85546875" style="26" customWidth="1"/>
    <col min="1813" max="1813" width="14" style="26" customWidth="1"/>
    <col min="1814" max="1815" width="9" style="26"/>
    <col min="1816" max="1816" width="16.42578125" style="26" bestFit="1" customWidth="1"/>
    <col min="1817" max="2044" width="9" style="26"/>
    <col min="2045" max="2045" width="3.28515625" style="26" customWidth="1"/>
    <col min="2046" max="2046" width="22.5703125" style="26" customWidth="1"/>
    <col min="2047" max="2047" width="6.140625" style="26" customWidth="1"/>
    <col min="2048" max="2048" width="7.5703125" style="26" customWidth="1"/>
    <col min="2049" max="2049" width="7.28515625" style="26" customWidth="1"/>
    <col min="2050" max="2050" width="6.85546875" style="26" customWidth="1"/>
    <col min="2051" max="2051" width="6.7109375" style="26" customWidth="1"/>
    <col min="2052" max="2053" width="7.85546875" style="26" customWidth="1"/>
    <col min="2054" max="2056" width="11.140625" style="26" customWidth="1"/>
    <col min="2057" max="2059" width="9.85546875" style="26" customWidth="1"/>
    <col min="2060" max="2062" width="9.28515625" style="26" customWidth="1"/>
    <col min="2063" max="2065" width="10" style="26" customWidth="1"/>
    <col min="2066" max="2066" width="10.5703125" style="26" customWidth="1"/>
    <col min="2067" max="2067" width="10.28515625" style="26" customWidth="1"/>
    <col min="2068" max="2068" width="11.85546875" style="26" customWidth="1"/>
    <col min="2069" max="2069" width="14" style="26" customWidth="1"/>
    <col min="2070" max="2071" width="9" style="26"/>
    <col min="2072" max="2072" width="16.42578125" style="26" bestFit="1" customWidth="1"/>
    <col min="2073" max="2300" width="9" style="26"/>
    <col min="2301" max="2301" width="3.28515625" style="26" customWidth="1"/>
    <col min="2302" max="2302" width="22.5703125" style="26" customWidth="1"/>
    <col min="2303" max="2303" width="6.140625" style="26" customWidth="1"/>
    <col min="2304" max="2304" width="7.5703125" style="26" customWidth="1"/>
    <col min="2305" max="2305" width="7.28515625" style="26" customWidth="1"/>
    <col min="2306" max="2306" width="6.85546875" style="26" customWidth="1"/>
    <col min="2307" max="2307" width="6.7109375" style="26" customWidth="1"/>
    <col min="2308" max="2309" width="7.85546875" style="26" customWidth="1"/>
    <col min="2310" max="2312" width="11.140625" style="26" customWidth="1"/>
    <col min="2313" max="2315" width="9.85546875" style="26" customWidth="1"/>
    <col min="2316" max="2318" width="9.28515625" style="26" customWidth="1"/>
    <col min="2319" max="2321" width="10" style="26" customWidth="1"/>
    <col min="2322" max="2322" width="10.5703125" style="26" customWidth="1"/>
    <col min="2323" max="2323" width="10.28515625" style="26" customWidth="1"/>
    <col min="2324" max="2324" width="11.85546875" style="26" customWidth="1"/>
    <col min="2325" max="2325" width="14" style="26" customWidth="1"/>
    <col min="2326" max="2327" width="9" style="26"/>
    <col min="2328" max="2328" width="16.42578125" style="26" bestFit="1" customWidth="1"/>
    <col min="2329" max="2556" width="9" style="26"/>
    <col min="2557" max="2557" width="3.28515625" style="26" customWidth="1"/>
    <col min="2558" max="2558" width="22.5703125" style="26" customWidth="1"/>
    <col min="2559" max="2559" width="6.140625" style="26" customWidth="1"/>
    <col min="2560" max="2560" width="7.5703125" style="26" customWidth="1"/>
    <col min="2561" max="2561" width="7.28515625" style="26" customWidth="1"/>
    <col min="2562" max="2562" width="6.85546875" style="26" customWidth="1"/>
    <col min="2563" max="2563" width="6.7109375" style="26" customWidth="1"/>
    <col min="2564" max="2565" width="7.85546875" style="26" customWidth="1"/>
    <col min="2566" max="2568" width="11.140625" style="26" customWidth="1"/>
    <col min="2569" max="2571" width="9.85546875" style="26" customWidth="1"/>
    <col min="2572" max="2574" width="9.28515625" style="26" customWidth="1"/>
    <col min="2575" max="2577" width="10" style="26" customWidth="1"/>
    <col min="2578" max="2578" width="10.5703125" style="26" customWidth="1"/>
    <col min="2579" max="2579" width="10.28515625" style="26" customWidth="1"/>
    <col min="2580" max="2580" width="11.85546875" style="26" customWidth="1"/>
    <col min="2581" max="2581" width="14" style="26" customWidth="1"/>
    <col min="2582" max="2583" width="9" style="26"/>
    <col min="2584" max="2584" width="16.42578125" style="26" bestFit="1" customWidth="1"/>
    <col min="2585" max="2812" width="9" style="26"/>
    <col min="2813" max="2813" width="3.28515625" style="26" customWidth="1"/>
    <col min="2814" max="2814" width="22.5703125" style="26" customWidth="1"/>
    <col min="2815" max="2815" width="6.140625" style="26" customWidth="1"/>
    <col min="2816" max="2816" width="7.5703125" style="26" customWidth="1"/>
    <col min="2817" max="2817" width="7.28515625" style="26" customWidth="1"/>
    <col min="2818" max="2818" width="6.85546875" style="26" customWidth="1"/>
    <col min="2819" max="2819" width="6.7109375" style="26" customWidth="1"/>
    <col min="2820" max="2821" width="7.85546875" style="26" customWidth="1"/>
    <col min="2822" max="2824" width="11.140625" style="26" customWidth="1"/>
    <col min="2825" max="2827" width="9.85546875" style="26" customWidth="1"/>
    <col min="2828" max="2830" width="9.28515625" style="26" customWidth="1"/>
    <col min="2831" max="2833" width="10" style="26" customWidth="1"/>
    <col min="2834" max="2834" width="10.5703125" style="26" customWidth="1"/>
    <col min="2835" max="2835" width="10.28515625" style="26" customWidth="1"/>
    <col min="2836" max="2836" width="11.85546875" style="26" customWidth="1"/>
    <col min="2837" max="2837" width="14" style="26" customWidth="1"/>
    <col min="2838" max="2839" width="9" style="26"/>
    <col min="2840" max="2840" width="16.42578125" style="26" bestFit="1" customWidth="1"/>
    <col min="2841" max="3068" width="9" style="26"/>
    <col min="3069" max="3069" width="3.28515625" style="26" customWidth="1"/>
    <col min="3070" max="3070" width="22.5703125" style="26" customWidth="1"/>
    <col min="3071" max="3071" width="6.140625" style="26" customWidth="1"/>
    <col min="3072" max="3072" width="7.5703125" style="26" customWidth="1"/>
    <col min="3073" max="3073" width="7.28515625" style="26" customWidth="1"/>
    <col min="3074" max="3074" width="6.85546875" style="26" customWidth="1"/>
    <col min="3075" max="3075" width="6.7109375" style="26" customWidth="1"/>
    <col min="3076" max="3077" width="7.85546875" style="26" customWidth="1"/>
    <col min="3078" max="3080" width="11.140625" style="26" customWidth="1"/>
    <col min="3081" max="3083" width="9.85546875" style="26" customWidth="1"/>
    <col min="3084" max="3086" width="9.28515625" style="26" customWidth="1"/>
    <col min="3087" max="3089" width="10" style="26" customWidth="1"/>
    <col min="3090" max="3090" width="10.5703125" style="26" customWidth="1"/>
    <col min="3091" max="3091" width="10.28515625" style="26" customWidth="1"/>
    <col min="3092" max="3092" width="11.85546875" style="26" customWidth="1"/>
    <col min="3093" max="3093" width="14" style="26" customWidth="1"/>
    <col min="3094" max="3095" width="9" style="26"/>
    <col min="3096" max="3096" width="16.42578125" style="26" bestFit="1" customWidth="1"/>
    <col min="3097" max="3324" width="9" style="26"/>
    <col min="3325" max="3325" width="3.28515625" style="26" customWidth="1"/>
    <col min="3326" max="3326" width="22.5703125" style="26" customWidth="1"/>
    <col min="3327" max="3327" width="6.140625" style="26" customWidth="1"/>
    <col min="3328" max="3328" width="7.5703125" style="26" customWidth="1"/>
    <col min="3329" max="3329" width="7.28515625" style="26" customWidth="1"/>
    <col min="3330" max="3330" width="6.85546875" style="26" customWidth="1"/>
    <col min="3331" max="3331" width="6.7109375" style="26" customWidth="1"/>
    <col min="3332" max="3333" width="7.85546875" style="26" customWidth="1"/>
    <col min="3334" max="3336" width="11.140625" style="26" customWidth="1"/>
    <col min="3337" max="3339" width="9.85546875" style="26" customWidth="1"/>
    <col min="3340" max="3342" width="9.28515625" style="26" customWidth="1"/>
    <col min="3343" max="3345" width="10" style="26" customWidth="1"/>
    <col min="3346" max="3346" width="10.5703125" style="26" customWidth="1"/>
    <col min="3347" max="3347" width="10.28515625" style="26" customWidth="1"/>
    <col min="3348" max="3348" width="11.85546875" style="26" customWidth="1"/>
    <col min="3349" max="3349" width="14" style="26" customWidth="1"/>
    <col min="3350" max="3351" width="9" style="26"/>
    <col min="3352" max="3352" width="16.42578125" style="26" bestFit="1" customWidth="1"/>
    <col min="3353" max="3580" width="9" style="26"/>
    <col min="3581" max="3581" width="3.28515625" style="26" customWidth="1"/>
    <col min="3582" max="3582" width="22.5703125" style="26" customWidth="1"/>
    <col min="3583" max="3583" width="6.140625" style="26" customWidth="1"/>
    <col min="3584" max="3584" width="7.5703125" style="26" customWidth="1"/>
    <col min="3585" max="3585" width="7.28515625" style="26" customWidth="1"/>
    <col min="3586" max="3586" width="6.85546875" style="26" customWidth="1"/>
    <col min="3587" max="3587" width="6.7109375" style="26" customWidth="1"/>
    <col min="3588" max="3589" width="7.85546875" style="26" customWidth="1"/>
    <col min="3590" max="3592" width="11.140625" style="26" customWidth="1"/>
    <col min="3593" max="3595" width="9.85546875" style="26" customWidth="1"/>
    <col min="3596" max="3598" width="9.28515625" style="26" customWidth="1"/>
    <col min="3599" max="3601" width="10" style="26" customWidth="1"/>
    <col min="3602" max="3602" width="10.5703125" style="26" customWidth="1"/>
    <col min="3603" max="3603" width="10.28515625" style="26" customWidth="1"/>
    <col min="3604" max="3604" width="11.85546875" style="26" customWidth="1"/>
    <col min="3605" max="3605" width="14" style="26" customWidth="1"/>
    <col min="3606" max="3607" width="9" style="26"/>
    <col min="3608" max="3608" width="16.42578125" style="26" bestFit="1" customWidth="1"/>
    <col min="3609" max="3836" width="9" style="26"/>
    <col min="3837" max="3837" width="3.28515625" style="26" customWidth="1"/>
    <col min="3838" max="3838" width="22.5703125" style="26" customWidth="1"/>
    <col min="3839" max="3839" width="6.140625" style="26" customWidth="1"/>
    <col min="3840" max="3840" width="7.5703125" style="26" customWidth="1"/>
    <col min="3841" max="3841" width="7.28515625" style="26" customWidth="1"/>
    <col min="3842" max="3842" width="6.85546875" style="26" customWidth="1"/>
    <col min="3843" max="3843" width="6.7109375" style="26" customWidth="1"/>
    <col min="3844" max="3845" width="7.85546875" style="26" customWidth="1"/>
    <col min="3846" max="3848" width="11.140625" style="26" customWidth="1"/>
    <col min="3849" max="3851" width="9.85546875" style="26" customWidth="1"/>
    <col min="3852" max="3854" width="9.28515625" style="26" customWidth="1"/>
    <col min="3855" max="3857" width="10" style="26" customWidth="1"/>
    <col min="3858" max="3858" width="10.5703125" style="26" customWidth="1"/>
    <col min="3859" max="3859" width="10.28515625" style="26" customWidth="1"/>
    <col min="3860" max="3860" width="11.85546875" style="26" customWidth="1"/>
    <col min="3861" max="3861" width="14" style="26" customWidth="1"/>
    <col min="3862" max="3863" width="9" style="26"/>
    <col min="3864" max="3864" width="16.42578125" style="26" bestFit="1" customWidth="1"/>
    <col min="3865" max="4092" width="9" style="26"/>
    <col min="4093" max="4093" width="3.28515625" style="26" customWidth="1"/>
    <col min="4094" max="4094" width="22.5703125" style="26" customWidth="1"/>
    <col min="4095" max="4095" width="6.140625" style="26" customWidth="1"/>
    <col min="4096" max="4096" width="7.5703125" style="26" customWidth="1"/>
    <col min="4097" max="4097" width="7.28515625" style="26" customWidth="1"/>
    <col min="4098" max="4098" width="6.85546875" style="26" customWidth="1"/>
    <col min="4099" max="4099" width="6.7109375" style="26" customWidth="1"/>
    <col min="4100" max="4101" width="7.85546875" style="26" customWidth="1"/>
    <col min="4102" max="4104" width="11.140625" style="26" customWidth="1"/>
    <col min="4105" max="4107" width="9.85546875" style="26" customWidth="1"/>
    <col min="4108" max="4110" width="9.28515625" style="26" customWidth="1"/>
    <col min="4111" max="4113" width="10" style="26" customWidth="1"/>
    <col min="4114" max="4114" width="10.5703125" style="26" customWidth="1"/>
    <col min="4115" max="4115" width="10.28515625" style="26" customWidth="1"/>
    <col min="4116" max="4116" width="11.85546875" style="26" customWidth="1"/>
    <col min="4117" max="4117" width="14" style="26" customWidth="1"/>
    <col min="4118" max="4119" width="9" style="26"/>
    <col min="4120" max="4120" width="16.42578125" style="26" bestFit="1" customWidth="1"/>
    <col min="4121" max="4348" width="9" style="26"/>
    <col min="4349" max="4349" width="3.28515625" style="26" customWidth="1"/>
    <col min="4350" max="4350" width="22.5703125" style="26" customWidth="1"/>
    <col min="4351" max="4351" width="6.140625" style="26" customWidth="1"/>
    <col min="4352" max="4352" width="7.5703125" style="26" customWidth="1"/>
    <col min="4353" max="4353" width="7.28515625" style="26" customWidth="1"/>
    <col min="4354" max="4354" width="6.85546875" style="26" customWidth="1"/>
    <col min="4355" max="4355" width="6.7109375" style="26" customWidth="1"/>
    <col min="4356" max="4357" width="7.85546875" style="26" customWidth="1"/>
    <col min="4358" max="4360" width="11.140625" style="26" customWidth="1"/>
    <col min="4361" max="4363" width="9.85546875" style="26" customWidth="1"/>
    <col min="4364" max="4366" width="9.28515625" style="26" customWidth="1"/>
    <col min="4367" max="4369" width="10" style="26" customWidth="1"/>
    <col min="4370" max="4370" width="10.5703125" style="26" customWidth="1"/>
    <col min="4371" max="4371" width="10.28515625" style="26" customWidth="1"/>
    <col min="4372" max="4372" width="11.85546875" style="26" customWidth="1"/>
    <col min="4373" max="4373" width="14" style="26" customWidth="1"/>
    <col min="4374" max="4375" width="9" style="26"/>
    <col min="4376" max="4376" width="16.42578125" style="26" bestFit="1" customWidth="1"/>
    <col min="4377" max="4604" width="9" style="26"/>
    <col min="4605" max="4605" width="3.28515625" style="26" customWidth="1"/>
    <col min="4606" max="4606" width="22.5703125" style="26" customWidth="1"/>
    <col min="4607" max="4607" width="6.140625" style="26" customWidth="1"/>
    <col min="4608" max="4608" width="7.5703125" style="26" customWidth="1"/>
    <col min="4609" max="4609" width="7.28515625" style="26" customWidth="1"/>
    <col min="4610" max="4610" width="6.85546875" style="26" customWidth="1"/>
    <col min="4611" max="4611" width="6.7109375" style="26" customWidth="1"/>
    <col min="4612" max="4613" width="7.85546875" style="26" customWidth="1"/>
    <col min="4614" max="4616" width="11.140625" style="26" customWidth="1"/>
    <col min="4617" max="4619" width="9.85546875" style="26" customWidth="1"/>
    <col min="4620" max="4622" width="9.28515625" style="26" customWidth="1"/>
    <col min="4623" max="4625" width="10" style="26" customWidth="1"/>
    <col min="4626" max="4626" width="10.5703125" style="26" customWidth="1"/>
    <col min="4627" max="4627" width="10.28515625" style="26" customWidth="1"/>
    <col min="4628" max="4628" width="11.85546875" style="26" customWidth="1"/>
    <col min="4629" max="4629" width="14" style="26" customWidth="1"/>
    <col min="4630" max="4631" width="9" style="26"/>
    <col min="4632" max="4632" width="16.42578125" style="26" bestFit="1" customWidth="1"/>
    <col min="4633" max="4860" width="9" style="26"/>
    <col min="4861" max="4861" width="3.28515625" style="26" customWidth="1"/>
    <col min="4862" max="4862" width="22.5703125" style="26" customWidth="1"/>
    <col min="4863" max="4863" width="6.140625" style="26" customWidth="1"/>
    <col min="4864" max="4864" width="7.5703125" style="26" customWidth="1"/>
    <col min="4865" max="4865" width="7.28515625" style="26" customWidth="1"/>
    <col min="4866" max="4866" width="6.85546875" style="26" customWidth="1"/>
    <col min="4867" max="4867" width="6.7109375" style="26" customWidth="1"/>
    <col min="4868" max="4869" width="7.85546875" style="26" customWidth="1"/>
    <col min="4870" max="4872" width="11.140625" style="26" customWidth="1"/>
    <col min="4873" max="4875" width="9.85546875" style="26" customWidth="1"/>
    <col min="4876" max="4878" width="9.28515625" style="26" customWidth="1"/>
    <col min="4879" max="4881" width="10" style="26" customWidth="1"/>
    <col min="4882" max="4882" width="10.5703125" style="26" customWidth="1"/>
    <col min="4883" max="4883" width="10.28515625" style="26" customWidth="1"/>
    <col min="4884" max="4884" width="11.85546875" style="26" customWidth="1"/>
    <col min="4885" max="4885" width="14" style="26" customWidth="1"/>
    <col min="4886" max="4887" width="9" style="26"/>
    <col min="4888" max="4888" width="16.42578125" style="26" bestFit="1" customWidth="1"/>
    <col min="4889" max="5116" width="9" style="26"/>
    <col min="5117" max="5117" width="3.28515625" style="26" customWidth="1"/>
    <col min="5118" max="5118" width="22.5703125" style="26" customWidth="1"/>
    <col min="5119" max="5119" width="6.140625" style="26" customWidth="1"/>
    <col min="5120" max="5120" width="7.5703125" style="26" customWidth="1"/>
    <col min="5121" max="5121" width="7.28515625" style="26" customWidth="1"/>
    <col min="5122" max="5122" width="6.85546875" style="26" customWidth="1"/>
    <col min="5123" max="5123" width="6.7109375" style="26" customWidth="1"/>
    <col min="5124" max="5125" width="7.85546875" style="26" customWidth="1"/>
    <col min="5126" max="5128" width="11.140625" style="26" customWidth="1"/>
    <col min="5129" max="5131" width="9.85546875" style="26" customWidth="1"/>
    <col min="5132" max="5134" width="9.28515625" style="26" customWidth="1"/>
    <col min="5135" max="5137" width="10" style="26" customWidth="1"/>
    <col min="5138" max="5138" width="10.5703125" style="26" customWidth="1"/>
    <col min="5139" max="5139" width="10.28515625" style="26" customWidth="1"/>
    <col min="5140" max="5140" width="11.85546875" style="26" customWidth="1"/>
    <col min="5141" max="5141" width="14" style="26" customWidth="1"/>
    <col min="5142" max="5143" width="9" style="26"/>
    <col min="5144" max="5144" width="16.42578125" style="26" bestFit="1" customWidth="1"/>
    <col min="5145" max="5372" width="9" style="26"/>
    <col min="5373" max="5373" width="3.28515625" style="26" customWidth="1"/>
    <col min="5374" max="5374" width="22.5703125" style="26" customWidth="1"/>
    <col min="5375" max="5375" width="6.140625" style="26" customWidth="1"/>
    <col min="5376" max="5376" width="7.5703125" style="26" customWidth="1"/>
    <col min="5377" max="5377" width="7.28515625" style="26" customWidth="1"/>
    <col min="5378" max="5378" width="6.85546875" style="26" customWidth="1"/>
    <col min="5379" max="5379" width="6.7109375" style="26" customWidth="1"/>
    <col min="5380" max="5381" width="7.85546875" style="26" customWidth="1"/>
    <col min="5382" max="5384" width="11.140625" style="26" customWidth="1"/>
    <col min="5385" max="5387" width="9.85546875" style="26" customWidth="1"/>
    <col min="5388" max="5390" width="9.28515625" style="26" customWidth="1"/>
    <col min="5391" max="5393" width="10" style="26" customWidth="1"/>
    <col min="5394" max="5394" width="10.5703125" style="26" customWidth="1"/>
    <col min="5395" max="5395" width="10.28515625" style="26" customWidth="1"/>
    <col min="5396" max="5396" width="11.85546875" style="26" customWidth="1"/>
    <col min="5397" max="5397" width="14" style="26" customWidth="1"/>
    <col min="5398" max="5399" width="9" style="26"/>
    <col min="5400" max="5400" width="16.42578125" style="26" bestFit="1" customWidth="1"/>
    <col min="5401" max="5628" width="9" style="26"/>
    <col min="5629" max="5629" width="3.28515625" style="26" customWidth="1"/>
    <col min="5630" max="5630" width="22.5703125" style="26" customWidth="1"/>
    <col min="5631" max="5631" width="6.140625" style="26" customWidth="1"/>
    <col min="5632" max="5632" width="7.5703125" style="26" customWidth="1"/>
    <col min="5633" max="5633" width="7.28515625" style="26" customWidth="1"/>
    <col min="5634" max="5634" width="6.85546875" style="26" customWidth="1"/>
    <col min="5635" max="5635" width="6.7109375" style="26" customWidth="1"/>
    <col min="5636" max="5637" width="7.85546875" style="26" customWidth="1"/>
    <col min="5638" max="5640" width="11.140625" style="26" customWidth="1"/>
    <col min="5641" max="5643" width="9.85546875" style="26" customWidth="1"/>
    <col min="5644" max="5646" width="9.28515625" style="26" customWidth="1"/>
    <col min="5647" max="5649" width="10" style="26" customWidth="1"/>
    <col min="5650" max="5650" width="10.5703125" style="26" customWidth="1"/>
    <col min="5651" max="5651" width="10.28515625" style="26" customWidth="1"/>
    <col min="5652" max="5652" width="11.85546875" style="26" customWidth="1"/>
    <col min="5653" max="5653" width="14" style="26" customWidth="1"/>
    <col min="5654" max="5655" width="9" style="26"/>
    <col min="5656" max="5656" width="16.42578125" style="26" bestFit="1" customWidth="1"/>
    <col min="5657" max="5884" width="9" style="26"/>
    <col min="5885" max="5885" width="3.28515625" style="26" customWidth="1"/>
    <col min="5886" max="5886" width="22.5703125" style="26" customWidth="1"/>
    <col min="5887" max="5887" width="6.140625" style="26" customWidth="1"/>
    <col min="5888" max="5888" width="7.5703125" style="26" customWidth="1"/>
    <col min="5889" max="5889" width="7.28515625" style="26" customWidth="1"/>
    <col min="5890" max="5890" width="6.85546875" style="26" customWidth="1"/>
    <col min="5891" max="5891" width="6.7109375" style="26" customWidth="1"/>
    <col min="5892" max="5893" width="7.85546875" style="26" customWidth="1"/>
    <col min="5894" max="5896" width="11.140625" style="26" customWidth="1"/>
    <col min="5897" max="5899" width="9.85546875" style="26" customWidth="1"/>
    <col min="5900" max="5902" width="9.28515625" style="26" customWidth="1"/>
    <col min="5903" max="5905" width="10" style="26" customWidth="1"/>
    <col min="5906" max="5906" width="10.5703125" style="26" customWidth="1"/>
    <col min="5907" max="5907" width="10.28515625" style="26" customWidth="1"/>
    <col min="5908" max="5908" width="11.85546875" style="26" customWidth="1"/>
    <col min="5909" max="5909" width="14" style="26" customWidth="1"/>
    <col min="5910" max="5911" width="9" style="26"/>
    <col min="5912" max="5912" width="16.42578125" style="26" bestFit="1" customWidth="1"/>
    <col min="5913" max="6140" width="9" style="26"/>
    <col min="6141" max="6141" width="3.28515625" style="26" customWidth="1"/>
    <col min="6142" max="6142" width="22.5703125" style="26" customWidth="1"/>
    <col min="6143" max="6143" width="6.140625" style="26" customWidth="1"/>
    <col min="6144" max="6144" width="7.5703125" style="26" customWidth="1"/>
    <col min="6145" max="6145" width="7.28515625" style="26" customWidth="1"/>
    <col min="6146" max="6146" width="6.85546875" style="26" customWidth="1"/>
    <col min="6147" max="6147" width="6.7109375" style="26" customWidth="1"/>
    <col min="6148" max="6149" width="7.85546875" style="26" customWidth="1"/>
    <col min="6150" max="6152" width="11.140625" style="26" customWidth="1"/>
    <col min="6153" max="6155" width="9.85546875" style="26" customWidth="1"/>
    <col min="6156" max="6158" width="9.28515625" style="26" customWidth="1"/>
    <col min="6159" max="6161" width="10" style="26" customWidth="1"/>
    <col min="6162" max="6162" width="10.5703125" style="26" customWidth="1"/>
    <col min="6163" max="6163" width="10.28515625" style="26" customWidth="1"/>
    <col min="6164" max="6164" width="11.85546875" style="26" customWidth="1"/>
    <col min="6165" max="6165" width="14" style="26" customWidth="1"/>
    <col min="6166" max="6167" width="9" style="26"/>
    <col min="6168" max="6168" width="16.42578125" style="26" bestFit="1" customWidth="1"/>
    <col min="6169" max="6396" width="9" style="26"/>
    <col min="6397" max="6397" width="3.28515625" style="26" customWidth="1"/>
    <col min="6398" max="6398" width="22.5703125" style="26" customWidth="1"/>
    <col min="6399" max="6399" width="6.140625" style="26" customWidth="1"/>
    <col min="6400" max="6400" width="7.5703125" style="26" customWidth="1"/>
    <col min="6401" max="6401" width="7.28515625" style="26" customWidth="1"/>
    <col min="6402" max="6402" width="6.85546875" style="26" customWidth="1"/>
    <col min="6403" max="6403" width="6.7109375" style="26" customWidth="1"/>
    <col min="6404" max="6405" width="7.85546875" style="26" customWidth="1"/>
    <col min="6406" max="6408" width="11.140625" style="26" customWidth="1"/>
    <col min="6409" max="6411" width="9.85546875" style="26" customWidth="1"/>
    <col min="6412" max="6414" width="9.28515625" style="26" customWidth="1"/>
    <col min="6415" max="6417" width="10" style="26" customWidth="1"/>
    <col min="6418" max="6418" width="10.5703125" style="26" customWidth="1"/>
    <col min="6419" max="6419" width="10.28515625" style="26" customWidth="1"/>
    <col min="6420" max="6420" width="11.85546875" style="26" customWidth="1"/>
    <col min="6421" max="6421" width="14" style="26" customWidth="1"/>
    <col min="6422" max="6423" width="9" style="26"/>
    <col min="6424" max="6424" width="16.42578125" style="26" bestFit="1" customWidth="1"/>
    <col min="6425" max="6652" width="9" style="26"/>
    <col min="6653" max="6653" width="3.28515625" style="26" customWidth="1"/>
    <col min="6654" max="6654" width="22.5703125" style="26" customWidth="1"/>
    <col min="6655" max="6655" width="6.140625" style="26" customWidth="1"/>
    <col min="6656" max="6656" width="7.5703125" style="26" customWidth="1"/>
    <col min="6657" max="6657" width="7.28515625" style="26" customWidth="1"/>
    <col min="6658" max="6658" width="6.85546875" style="26" customWidth="1"/>
    <col min="6659" max="6659" width="6.7109375" style="26" customWidth="1"/>
    <col min="6660" max="6661" width="7.85546875" style="26" customWidth="1"/>
    <col min="6662" max="6664" width="11.140625" style="26" customWidth="1"/>
    <col min="6665" max="6667" width="9.85546875" style="26" customWidth="1"/>
    <col min="6668" max="6670" width="9.28515625" style="26" customWidth="1"/>
    <col min="6671" max="6673" width="10" style="26" customWidth="1"/>
    <col min="6674" max="6674" width="10.5703125" style="26" customWidth="1"/>
    <col min="6675" max="6675" width="10.28515625" style="26" customWidth="1"/>
    <col min="6676" max="6676" width="11.85546875" style="26" customWidth="1"/>
    <col min="6677" max="6677" width="14" style="26" customWidth="1"/>
    <col min="6678" max="6679" width="9" style="26"/>
    <col min="6680" max="6680" width="16.42578125" style="26" bestFit="1" customWidth="1"/>
    <col min="6681" max="6908" width="9" style="26"/>
    <col min="6909" max="6909" width="3.28515625" style="26" customWidth="1"/>
    <col min="6910" max="6910" width="22.5703125" style="26" customWidth="1"/>
    <col min="6911" max="6911" width="6.140625" style="26" customWidth="1"/>
    <col min="6912" max="6912" width="7.5703125" style="26" customWidth="1"/>
    <col min="6913" max="6913" width="7.28515625" style="26" customWidth="1"/>
    <col min="6914" max="6914" width="6.85546875" style="26" customWidth="1"/>
    <col min="6915" max="6915" width="6.7109375" style="26" customWidth="1"/>
    <col min="6916" max="6917" width="7.85546875" style="26" customWidth="1"/>
    <col min="6918" max="6920" width="11.140625" style="26" customWidth="1"/>
    <col min="6921" max="6923" width="9.85546875" style="26" customWidth="1"/>
    <col min="6924" max="6926" width="9.28515625" style="26" customWidth="1"/>
    <col min="6927" max="6929" width="10" style="26" customWidth="1"/>
    <col min="6930" max="6930" width="10.5703125" style="26" customWidth="1"/>
    <col min="6931" max="6931" width="10.28515625" style="26" customWidth="1"/>
    <col min="6932" max="6932" width="11.85546875" style="26" customWidth="1"/>
    <col min="6933" max="6933" width="14" style="26" customWidth="1"/>
    <col min="6934" max="6935" width="9" style="26"/>
    <col min="6936" max="6936" width="16.42578125" style="26" bestFit="1" customWidth="1"/>
    <col min="6937" max="7164" width="9" style="26"/>
    <col min="7165" max="7165" width="3.28515625" style="26" customWidth="1"/>
    <col min="7166" max="7166" width="22.5703125" style="26" customWidth="1"/>
    <col min="7167" max="7167" width="6.140625" style="26" customWidth="1"/>
    <col min="7168" max="7168" width="7.5703125" style="26" customWidth="1"/>
    <col min="7169" max="7169" width="7.28515625" style="26" customWidth="1"/>
    <col min="7170" max="7170" width="6.85546875" style="26" customWidth="1"/>
    <col min="7171" max="7171" width="6.7109375" style="26" customWidth="1"/>
    <col min="7172" max="7173" width="7.85546875" style="26" customWidth="1"/>
    <col min="7174" max="7176" width="11.140625" style="26" customWidth="1"/>
    <col min="7177" max="7179" width="9.85546875" style="26" customWidth="1"/>
    <col min="7180" max="7182" width="9.28515625" style="26" customWidth="1"/>
    <col min="7183" max="7185" width="10" style="26" customWidth="1"/>
    <col min="7186" max="7186" width="10.5703125" style="26" customWidth="1"/>
    <col min="7187" max="7187" width="10.28515625" style="26" customWidth="1"/>
    <col min="7188" max="7188" width="11.85546875" style="26" customWidth="1"/>
    <col min="7189" max="7189" width="14" style="26" customWidth="1"/>
    <col min="7190" max="7191" width="9" style="26"/>
    <col min="7192" max="7192" width="16.42578125" style="26" bestFit="1" customWidth="1"/>
    <col min="7193" max="7420" width="9" style="26"/>
    <col min="7421" max="7421" width="3.28515625" style="26" customWidth="1"/>
    <col min="7422" max="7422" width="22.5703125" style="26" customWidth="1"/>
    <col min="7423" max="7423" width="6.140625" style="26" customWidth="1"/>
    <col min="7424" max="7424" width="7.5703125" style="26" customWidth="1"/>
    <col min="7425" max="7425" width="7.28515625" style="26" customWidth="1"/>
    <col min="7426" max="7426" width="6.85546875" style="26" customWidth="1"/>
    <col min="7427" max="7427" width="6.7109375" style="26" customWidth="1"/>
    <col min="7428" max="7429" width="7.85546875" style="26" customWidth="1"/>
    <col min="7430" max="7432" width="11.140625" style="26" customWidth="1"/>
    <col min="7433" max="7435" width="9.85546875" style="26" customWidth="1"/>
    <col min="7436" max="7438" width="9.28515625" style="26" customWidth="1"/>
    <col min="7439" max="7441" width="10" style="26" customWidth="1"/>
    <col min="7442" max="7442" width="10.5703125" style="26" customWidth="1"/>
    <col min="7443" max="7443" width="10.28515625" style="26" customWidth="1"/>
    <col min="7444" max="7444" width="11.85546875" style="26" customWidth="1"/>
    <col min="7445" max="7445" width="14" style="26" customWidth="1"/>
    <col min="7446" max="7447" width="9" style="26"/>
    <col min="7448" max="7448" width="16.42578125" style="26" bestFit="1" customWidth="1"/>
    <col min="7449" max="7676" width="9" style="26"/>
    <col min="7677" max="7677" width="3.28515625" style="26" customWidth="1"/>
    <col min="7678" max="7678" width="22.5703125" style="26" customWidth="1"/>
    <col min="7679" max="7679" width="6.140625" style="26" customWidth="1"/>
    <col min="7680" max="7680" width="7.5703125" style="26" customWidth="1"/>
    <col min="7681" max="7681" width="7.28515625" style="26" customWidth="1"/>
    <col min="7682" max="7682" width="6.85546875" style="26" customWidth="1"/>
    <col min="7683" max="7683" width="6.7109375" style="26" customWidth="1"/>
    <col min="7684" max="7685" width="7.85546875" style="26" customWidth="1"/>
    <col min="7686" max="7688" width="11.140625" style="26" customWidth="1"/>
    <col min="7689" max="7691" width="9.85546875" style="26" customWidth="1"/>
    <col min="7692" max="7694" width="9.28515625" style="26" customWidth="1"/>
    <col min="7695" max="7697" width="10" style="26" customWidth="1"/>
    <col min="7698" max="7698" width="10.5703125" style="26" customWidth="1"/>
    <col min="7699" max="7699" width="10.28515625" style="26" customWidth="1"/>
    <col min="7700" max="7700" width="11.85546875" style="26" customWidth="1"/>
    <col min="7701" max="7701" width="14" style="26" customWidth="1"/>
    <col min="7702" max="7703" width="9" style="26"/>
    <col min="7704" max="7704" width="16.42578125" style="26" bestFit="1" customWidth="1"/>
    <col min="7705" max="7932" width="9" style="26"/>
    <col min="7933" max="7933" width="3.28515625" style="26" customWidth="1"/>
    <col min="7934" max="7934" width="22.5703125" style="26" customWidth="1"/>
    <col min="7935" max="7935" width="6.140625" style="26" customWidth="1"/>
    <col min="7936" max="7936" width="7.5703125" style="26" customWidth="1"/>
    <col min="7937" max="7937" width="7.28515625" style="26" customWidth="1"/>
    <col min="7938" max="7938" width="6.85546875" style="26" customWidth="1"/>
    <col min="7939" max="7939" width="6.7109375" style="26" customWidth="1"/>
    <col min="7940" max="7941" width="7.85546875" style="26" customWidth="1"/>
    <col min="7942" max="7944" width="11.140625" style="26" customWidth="1"/>
    <col min="7945" max="7947" width="9.85546875" style="26" customWidth="1"/>
    <col min="7948" max="7950" width="9.28515625" style="26" customWidth="1"/>
    <col min="7951" max="7953" width="10" style="26" customWidth="1"/>
    <col min="7954" max="7954" width="10.5703125" style="26" customWidth="1"/>
    <col min="7955" max="7955" width="10.28515625" style="26" customWidth="1"/>
    <col min="7956" max="7956" width="11.85546875" style="26" customWidth="1"/>
    <col min="7957" max="7957" width="14" style="26" customWidth="1"/>
    <col min="7958" max="7959" width="9" style="26"/>
    <col min="7960" max="7960" width="16.42578125" style="26" bestFit="1" customWidth="1"/>
    <col min="7961" max="8188" width="9" style="26"/>
    <col min="8189" max="8189" width="3.28515625" style="26" customWidth="1"/>
    <col min="8190" max="8190" width="22.5703125" style="26" customWidth="1"/>
    <col min="8191" max="8191" width="6.140625" style="26" customWidth="1"/>
    <col min="8192" max="8192" width="7.5703125" style="26" customWidth="1"/>
    <col min="8193" max="8193" width="7.28515625" style="26" customWidth="1"/>
    <col min="8194" max="8194" width="6.85546875" style="26" customWidth="1"/>
    <col min="8195" max="8195" width="6.7109375" style="26" customWidth="1"/>
    <col min="8196" max="8197" width="7.85546875" style="26" customWidth="1"/>
    <col min="8198" max="8200" width="11.140625" style="26" customWidth="1"/>
    <col min="8201" max="8203" width="9.85546875" style="26" customWidth="1"/>
    <col min="8204" max="8206" width="9.28515625" style="26" customWidth="1"/>
    <col min="8207" max="8209" width="10" style="26" customWidth="1"/>
    <col min="8210" max="8210" width="10.5703125" style="26" customWidth="1"/>
    <col min="8211" max="8211" width="10.28515625" style="26" customWidth="1"/>
    <col min="8212" max="8212" width="11.85546875" style="26" customWidth="1"/>
    <col min="8213" max="8213" width="14" style="26" customWidth="1"/>
    <col min="8214" max="8215" width="9" style="26"/>
    <col min="8216" max="8216" width="16.42578125" style="26" bestFit="1" customWidth="1"/>
    <col min="8217" max="8444" width="9" style="26"/>
    <col min="8445" max="8445" width="3.28515625" style="26" customWidth="1"/>
    <col min="8446" max="8446" width="22.5703125" style="26" customWidth="1"/>
    <col min="8447" max="8447" width="6.140625" style="26" customWidth="1"/>
    <col min="8448" max="8448" width="7.5703125" style="26" customWidth="1"/>
    <col min="8449" max="8449" width="7.28515625" style="26" customWidth="1"/>
    <col min="8450" max="8450" width="6.85546875" style="26" customWidth="1"/>
    <col min="8451" max="8451" width="6.7109375" style="26" customWidth="1"/>
    <col min="8452" max="8453" width="7.85546875" style="26" customWidth="1"/>
    <col min="8454" max="8456" width="11.140625" style="26" customWidth="1"/>
    <col min="8457" max="8459" width="9.85546875" style="26" customWidth="1"/>
    <col min="8460" max="8462" width="9.28515625" style="26" customWidth="1"/>
    <col min="8463" max="8465" width="10" style="26" customWidth="1"/>
    <col min="8466" max="8466" width="10.5703125" style="26" customWidth="1"/>
    <col min="8467" max="8467" width="10.28515625" style="26" customWidth="1"/>
    <col min="8468" max="8468" width="11.85546875" style="26" customWidth="1"/>
    <col min="8469" max="8469" width="14" style="26" customWidth="1"/>
    <col min="8470" max="8471" width="9" style="26"/>
    <col min="8472" max="8472" width="16.42578125" style="26" bestFit="1" customWidth="1"/>
    <col min="8473" max="8700" width="9" style="26"/>
    <col min="8701" max="8701" width="3.28515625" style="26" customWidth="1"/>
    <col min="8702" max="8702" width="22.5703125" style="26" customWidth="1"/>
    <col min="8703" max="8703" width="6.140625" style="26" customWidth="1"/>
    <col min="8704" max="8704" width="7.5703125" style="26" customWidth="1"/>
    <col min="8705" max="8705" width="7.28515625" style="26" customWidth="1"/>
    <col min="8706" max="8706" width="6.85546875" style="26" customWidth="1"/>
    <col min="8707" max="8707" width="6.7109375" style="26" customWidth="1"/>
    <col min="8708" max="8709" width="7.85546875" style="26" customWidth="1"/>
    <col min="8710" max="8712" width="11.140625" style="26" customWidth="1"/>
    <col min="8713" max="8715" width="9.85546875" style="26" customWidth="1"/>
    <col min="8716" max="8718" width="9.28515625" style="26" customWidth="1"/>
    <col min="8719" max="8721" width="10" style="26" customWidth="1"/>
    <col min="8722" max="8722" width="10.5703125" style="26" customWidth="1"/>
    <col min="8723" max="8723" width="10.28515625" style="26" customWidth="1"/>
    <col min="8724" max="8724" width="11.85546875" style="26" customWidth="1"/>
    <col min="8725" max="8725" width="14" style="26" customWidth="1"/>
    <col min="8726" max="8727" width="9" style="26"/>
    <col min="8728" max="8728" width="16.42578125" style="26" bestFit="1" customWidth="1"/>
    <col min="8729" max="8956" width="9" style="26"/>
    <col min="8957" max="8957" width="3.28515625" style="26" customWidth="1"/>
    <col min="8958" max="8958" width="22.5703125" style="26" customWidth="1"/>
    <col min="8959" max="8959" width="6.140625" style="26" customWidth="1"/>
    <col min="8960" max="8960" width="7.5703125" style="26" customWidth="1"/>
    <col min="8961" max="8961" width="7.28515625" style="26" customWidth="1"/>
    <col min="8962" max="8962" width="6.85546875" style="26" customWidth="1"/>
    <col min="8963" max="8963" width="6.7109375" style="26" customWidth="1"/>
    <col min="8964" max="8965" width="7.85546875" style="26" customWidth="1"/>
    <col min="8966" max="8968" width="11.140625" style="26" customWidth="1"/>
    <col min="8969" max="8971" width="9.85546875" style="26" customWidth="1"/>
    <col min="8972" max="8974" width="9.28515625" style="26" customWidth="1"/>
    <col min="8975" max="8977" width="10" style="26" customWidth="1"/>
    <col min="8978" max="8978" width="10.5703125" style="26" customWidth="1"/>
    <col min="8979" max="8979" width="10.28515625" style="26" customWidth="1"/>
    <col min="8980" max="8980" width="11.85546875" style="26" customWidth="1"/>
    <col min="8981" max="8981" width="14" style="26" customWidth="1"/>
    <col min="8982" max="8983" width="9" style="26"/>
    <col min="8984" max="8984" width="16.42578125" style="26" bestFit="1" customWidth="1"/>
    <col min="8985" max="9212" width="9" style="26"/>
    <col min="9213" max="9213" width="3.28515625" style="26" customWidth="1"/>
    <col min="9214" max="9214" width="22.5703125" style="26" customWidth="1"/>
    <col min="9215" max="9215" width="6.140625" style="26" customWidth="1"/>
    <col min="9216" max="9216" width="7.5703125" style="26" customWidth="1"/>
    <col min="9217" max="9217" width="7.28515625" style="26" customWidth="1"/>
    <col min="9218" max="9218" width="6.85546875" style="26" customWidth="1"/>
    <col min="9219" max="9219" width="6.7109375" style="26" customWidth="1"/>
    <col min="9220" max="9221" width="7.85546875" style="26" customWidth="1"/>
    <col min="9222" max="9224" width="11.140625" style="26" customWidth="1"/>
    <col min="9225" max="9227" width="9.85546875" style="26" customWidth="1"/>
    <col min="9228" max="9230" width="9.28515625" style="26" customWidth="1"/>
    <col min="9231" max="9233" width="10" style="26" customWidth="1"/>
    <col min="9234" max="9234" width="10.5703125" style="26" customWidth="1"/>
    <col min="9235" max="9235" width="10.28515625" style="26" customWidth="1"/>
    <col min="9236" max="9236" width="11.85546875" style="26" customWidth="1"/>
    <col min="9237" max="9237" width="14" style="26" customWidth="1"/>
    <col min="9238" max="9239" width="9" style="26"/>
    <col min="9240" max="9240" width="16.42578125" style="26" bestFit="1" customWidth="1"/>
    <col min="9241" max="9468" width="9" style="26"/>
    <col min="9469" max="9469" width="3.28515625" style="26" customWidth="1"/>
    <col min="9470" max="9470" width="22.5703125" style="26" customWidth="1"/>
    <col min="9471" max="9471" width="6.140625" style="26" customWidth="1"/>
    <col min="9472" max="9472" width="7.5703125" style="26" customWidth="1"/>
    <col min="9473" max="9473" width="7.28515625" style="26" customWidth="1"/>
    <col min="9474" max="9474" width="6.85546875" style="26" customWidth="1"/>
    <col min="9475" max="9475" width="6.7109375" style="26" customWidth="1"/>
    <col min="9476" max="9477" width="7.85546875" style="26" customWidth="1"/>
    <col min="9478" max="9480" width="11.140625" style="26" customWidth="1"/>
    <col min="9481" max="9483" width="9.85546875" style="26" customWidth="1"/>
    <col min="9484" max="9486" width="9.28515625" style="26" customWidth="1"/>
    <col min="9487" max="9489" width="10" style="26" customWidth="1"/>
    <col min="9490" max="9490" width="10.5703125" style="26" customWidth="1"/>
    <col min="9491" max="9491" width="10.28515625" style="26" customWidth="1"/>
    <col min="9492" max="9492" width="11.85546875" style="26" customWidth="1"/>
    <col min="9493" max="9493" width="14" style="26" customWidth="1"/>
    <col min="9494" max="9495" width="9" style="26"/>
    <col min="9496" max="9496" width="16.42578125" style="26" bestFit="1" customWidth="1"/>
    <col min="9497" max="9724" width="9" style="26"/>
    <col min="9725" max="9725" width="3.28515625" style="26" customWidth="1"/>
    <col min="9726" max="9726" width="22.5703125" style="26" customWidth="1"/>
    <col min="9727" max="9727" width="6.140625" style="26" customWidth="1"/>
    <col min="9728" max="9728" width="7.5703125" style="26" customWidth="1"/>
    <col min="9729" max="9729" width="7.28515625" style="26" customWidth="1"/>
    <col min="9730" max="9730" width="6.85546875" style="26" customWidth="1"/>
    <col min="9731" max="9731" width="6.7109375" style="26" customWidth="1"/>
    <col min="9732" max="9733" width="7.85546875" style="26" customWidth="1"/>
    <col min="9734" max="9736" width="11.140625" style="26" customWidth="1"/>
    <col min="9737" max="9739" width="9.85546875" style="26" customWidth="1"/>
    <col min="9740" max="9742" width="9.28515625" style="26" customWidth="1"/>
    <col min="9743" max="9745" width="10" style="26" customWidth="1"/>
    <col min="9746" max="9746" width="10.5703125" style="26" customWidth="1"/>
    <col min="9747" max="9747" width="10.28515625" style="26" customWidth="1"/>
    <col min="9748" max="9748" width="11.85546875" style="26" customWidth="1"/>
    <col min="9749" max="9749" width="14" style="26" customWidth="1"/>
    <col min="9750" max="9751" width="9" style="26"/>
    <col min="9752" max="9752" width="16.42578125" style="26" bestFit="1" customWidth="1"/>
    <col min="9753" max="9980" width="9" style="26"/>
    <col min="9981" max="9981" width="3.28515625" style="26" customWidth="1"/>
    <col min="9982" max="9982" width="22.5703125" style="26" customWidth="1"/>
    <col min="9983" max="9983" width="6.140625" style="26" customWidth="1"/>
    <col min="9984" max="9984" width="7.5703125" style="26" customWidth="1"/>
    <col min="9985" max="9985" width="7.28515625" style="26" customWidth="1"/>
    <col min="9986" max="9986" width="6.85546875" style="26" customWidth="1"/>
    <col min="9987" max="9987" width="6.7109375" style="26" customWidth="1"/>
    <col min="9988" max="9989" width="7.85546875" style="26" customWidth="1"/>
    <col min="9990" max="9992" width="11.140625" style="26" customWidth="1"/>
    <col min="9993" max="9995" width="9.85546875" style="26" customWidth="1"/>
    <col min="9996" max="9998" width="9.28515625" style="26" customWidth="1"/>
    <col min="9999" max="10001" width="10" style="26" customWidth="1"/>
    <col min="10002" max="10002" width="10.5703125" style="26" customWidth="1"/>
    <col min="10003" max="10003" width="10.28515625" style="26" customWidth="1"/>
    <col min="10004" max="10004" width="11.85546875" style="26" customWidth="1"/>
    <col min="10005" max="10005" width="14" style="26" customWidth="1"/>
    <col min="10006" max="10007" width="9" style="26"/>
    <col min="10008" max="10008" width="16.42578125" style="26" bestFit="1" customWidth="1"/>
    <col min="10009" max="10236" width="9" style="26"/>
    <col min="10237" max="10237" width="3.28515625" style="26" customWidth="1"/>
    <col min="10238" max="10238" width="22.5703125" style="26" customWidth="1"/>
    <col min="10239" max="10239" width="6.140625" style="26" customWidth="1"/>
    <col min="10240" max="10240" width="7.5703125" style="26" customWidth="1"/>
    <col min="10241" max="10241" width="7.28515625" style="26" customWidth="1"/>
    <col min="10242" max="10242" width="6.85546875" style="26" customWidth="1"/>
    <col min="10243" max="10243" width="6.7109375" style="26" customWidth="1"/>
    <col min="10244" max="10245" width="7.85546875" style="26" customWidth="1"/>
    <col min="10246" max="10248" width="11.140625" style="26" customWidth="1"/>
    <col min="10249" max="10251" width="9.85546875" style="26" customWidth="1"/>
    <col min="10252" max="10254" width="9.28515625" style="26" customWidth="1"/>
    <col min="10255" max="10257" width="10" style="26" customWidth="1"/>
    <col min="10258" max="10258" width="10.5703125" style="26" customWidth="1"/>
    <col min="10259" max="10259" width="10.28515625" style="26" customWidth="1"/>
    <col min="10260" max="10260" width="11.85546875" style="26" customWidth="1"/>
    <col min="10261" max="10261" width="14" style="26" customWidth="1"/>
    <col min="10262" max="10263" width="9" style="26"/>
    <col min="10264" max="10264" width="16.42578125" style="26" bestFit="1" customWidth="1"/>
    <col min="10265" max="10492" width="9" style="26"/>
    <col min="10493" max="10493" width="3.28515625" style="26" customWidth="1"/>
    <col min="10494" max="10494" width="22.5703125" style="26" customWidth="1"/>
    <col min="10495" max="10495" width="6.140625" style="26" customWidth="1"/>
    <col min="10496" max="10496" width="7.5703125" style="26" customWidth="1"/>
    <col min="10497" max="10497" width="7.28515625" style="26" customWidth="1"/>
    <col min="10498" max="10498" width="6.85546875" style="26" customWidth="1"/>
    <col min="10499" max="10499" width="6.7109375" style="26" customWidth="1"/>
    <col min="10500" max="10501" width="7.85546875" style="26" customWidth="1"/>
    <col min="10502" max="10504" width="11.140625" style="26" customWidth="1"/>
    <col min="10505" max="10507" width="9.85546875" style="26" customWidth="1"/>
    <col min="10508" max="10510" width="9.28515625" style="26" customWidth="1"/>
    <col min="10511" max="10513" width="10" style="26" customWidth="1"/>
    <col min="10514" max="10514" width="10.5703125" style="26" customWidth="1"/>
    <col min="10515" max="10515" width="10.28515625" style="26" customWidth="1"/>
    <col min="10516" max="10516" width="11.85546875" style="26" customWidth="1"/>
    <col min="10517" max="10517" width="14" style="26" customWidth="1"/>
    <col min="10518" max="10519" width="9" style="26"/>
    <col min="10520" max="10520" width="16.42578125" style="26" bestFit="1" customWidth="1"/>
    <col min="10521" max="10748" width="9" style="26"/>
    <col min="10749" max="10749" width="3.28515625" style="26" customWidth="1"/>
    <col min="10750" max="10750" width="22.5703125" style="26" customWidth="1"/>
    <col min="10751" max="10751" width="6.140625" style="26" customWidth="1"/>
    <col min="10752" max="10752" width="7.5703125" style="26" customWidth="1"/>
    <col min="10753" max="10753" width="7.28515625" style="26" customWidth="1"/>
    <col min="10754" max="10754" width="6.85546875" style="26" customWidth="1"/>
    <col min="10755" max="10755" width="6.7109375" style="26" customWidth="1"/>
    <col min="10756" max="10757" width="7.85546875" style="26" customWidth="1"/>
    <col min="10758" max="10760" width="11.140625" style="26" customWidth="1"/>
    <col min="10761" max="10763" width="9.85546875" style="26" customWidth="1"/>
    <col min="10764" max="10766" width="9.28515625" style="26" customWidth="1"/>
    <col min="10767" max="10769" width="10" style="26" customWidth="1"/>
    <col min="10770" max="10770" width="10.5703125" style="26" customWidth="1"/>
    <col min="10771" max="10771" width="10.28515625" style="26" customWidth="1"/>
    <col min="10772" max="10772" width="11.85546875" style="26" customWidth="1"/>
    <col min="10773" max="10773" width="14" style="26" customWidth="1"/>
    <col min="10774" max="10775" width="9" style="26"/>
    <col min="10776" max="10776" width="16.42578125" style="26" bestFit="1" customWidth="1"/>
    <col min="10777" max="11004" width="9" style="26"/>
    <col min="11005" max="11005" width="3.28515625" style="26" customWidth="1"/>
    <col min="11006" max="11006" width="22.5703125" style="26" customWidth="1"/>
    <col min="11007" max="11007" width="6.140625" style="26" customWidth="1"/>
    <col min="11008" max="11008" width="7.5703125" style="26" customWidth="1"/>
    <col min="11009" max="11009" width="7.28515625" style="26" customWidth="1"/>
    <col min="11010" max="11010" width="6.85546875" style="26" customWidth="1"/>
    <col min="11011" max="11011" width="6.7109375" style="26" customWidth="1"/>
    <col min="11012" max="11013" width="7.85546875" style="26" customWidth="1"/>
    <col min="11014" max="11016" width="11.140625" style="26" customWidth="1"/>
    <col min="11017" max="11019" width="9.85546875" style="26" customWidth="1"/>
    <col min="11020" max="11022" width="9.28515625" style="26" customWidth="1"/>
    <col min="11023" max="11025" width="10" style="26" customWidth="1"/>
    <col min="11026" max="11026" width="10.5703125" style="26" customWidth="1"/>
    <col min="11027" max="11027" width="10.28515625" style="26" customWidth="1"/>
    <col min="11028" max="11028" width="11.85546875" style="26" customWidth="1"/>
    <col min="11029" max="11029" width="14" style="26" customWidth="1"/>
    <col min="11030" max="11031" width="9" style="26"/>
    <col min="11032" max="11032" width="16.42578125" style="26" bestFit="1" customWidth="1"/>
    <col min="11033" max="11260" width="9" style="26"/>
    <col min="11261" max="11261" width="3.28515625" style="26" customWidth="1"/>
    <col min="11262" max="11262" width="22.5703125" style="26" customWidth="1"/>
    <col min="11263" max="11263" width="6.140625" style="26" customWidth="1"/>
    <col min="11264" max="11264" width="7.5703125" style="26" customWidth="1"/>
    <col min="11265" max="11265" width="7.28515625" style="26" customWidth="1"/>
    <col min="11266" max="11266" width="6.85546875" style="26" customWidth="1"/>
    <col min="11267" max="11267" width="6.7109375" style="26" customWidth="1"/>
    <col min="11268" max="11269" width="7.85546875" style="26" customWidth="1"/>
    <col min="11270" max="11272" width="11.140625" style="26" customWidth="1"/>
    <col min="11273" max="11275" width="9.85546875" style="26" customWidth="1"/>
    <col min="11276" max="11278" width="9.28515625" style="26" customWidth="1"/>
    <col min="11279" max="11281" width="10" style="26" customWidth="1"/>
    <col min="11282" max="11282" width="10.5703125" style="26" customWidth="1"/>
    <col min="11283" max="11283" width="10.28515625" style="26" customWidth="1"/>
    <col min="11284" max="11284" width="11.85546875" style="26" customWidth="1"/>
    <col min="11285" max="11285" width="14" style="26" customWidth="1"/>
    <col min="11286" max="11287" width="9" style="26"/>
    <col min="11288" max="11288" width="16.42578125" style="26" bestFit="1" customWidth="1"/>
    <col min="11289" max="11516" width="9" style="26"/>
    <col min="11517" max="11517" width="3.28515625" style="26" customWidth="1"/>
    <col min="11518" max="11518" width="22.5703125" style="26" customWidth="1"/>
    <col min="11519" max="11519" width="6.140625" style="26" customWidth="1"/>
    <col min="11520" max="11520" width="7.5703125" style="26" customWidth="1"/>
    <col min="11521" max="11521" width="7.28515625" style="26" customWidth="1"/>
    <col min="11522" max="11522" width="6.85546875" style="26" customWidth="1"/>
    <col min="11523" max="11523" width="6.7109375" style="26" customWidth="1"/>
    <col min="11524" max="11525" width="7.85546875" style="26" customWidth="1"/>
    <col min="11526" max="11528" width="11.140625" style="26" customWidth="1"/>
    <col min="11529" max="11531" width="9.85546875" style="26" customWidth="1"/>
    <col min="11532" max="11534" width="9.28515625" style="26" customWidth="1"/>
    <col min="11535" max="11537" width="10" style="26" customWidth="1"/>
    <col min="11538" max="11538" width="10.5703125" style="26" customWidth="1"/>
    <col min="11539" max="11539" width="10.28515625" style="26" customWidth="1"/>
    <col min="11540" max="11540" width="11.85546875" style="26" customWidth="1"/>
    <col min="11541" max="11541" width="14" style="26" customWidth="1"/>
    <col min="11542" max="11543" width="9" style="26"/>
    <col min="11544" max="11544" width="16.42578125" style="26" bestFit="1" customWidth="1"/>
    <col min="11545" max="11772" width="9" style="26"/>
    <col min="11773" max="11773" width="3.28515625" style="26" customWidth="1"/>
    <col min="11774" max="11774" width="22.5703125" style="26" customWidth="1"/>
    <col min="11775" max="11775" width="6.140625" style="26" customWidth="1"/>
    <col min="11776" max="11776" width="7.5703125" style="26" customWidth="1"/>
    <col min="11777" max="11777" width="7.28515625" style="26" customWidth="1"/>
    <col min="11778" max="11778" width="6.85546875" style="26" customWidth="1"/>
    <col min="11779" max="11779" width="6.7109375" style="26" customWidth="1"/>
    <col min="11780" max="11781" width="7.85546875" style="26" customWidth="1"/>
    <col min="11782" max="11784" width="11.140625" style="26" customWidth="1"/>
    <col min="11785" max="11787" width="9.85546875" style="26" customWidth="1"/>
    <col min="11788" max="11790" width="9.28515625" style="26" customWidth="1"/>
    <col min="11791" max="11793" width="10" style="26" customWidth="1"/>
    <col min="11794" max="11794" width="10.5703125" style="26" customWidth="1"/>
    <col min="11795" max="11795" width="10.28515625" style="26" customWidth="1"/>
    <col min="11796" max="11796" width="11.85546875" style="26" customWidth="1"/>
    <col min="11797" max="11797" width="14" style="26" customWidth="1"/>
    <col min="11798" max="11799" width="9" style="26"/>
    <col min="11800" max="11800" width="16.42578125" style="26" bestFit="1" customWidth="1"/>
    <col min="11801" max="12028" width="9" style="26"/>
    <col min="12029" max="12029" width="3.28515625" style="26" customWidth="1"/>
    <col min="12030" max="12030" width="22.5703125" style="26" customWidth="1"/>
    <col min="12031" max="12031" width="6.140625" style="26" customWidth="1"/>
    <col min="12032" max="12032" width="7.5703125" style="26" customWidth="1"/>
    <col min="12033" max="12033" width="7.28515625" style="26" customWidth="1"/>
    <col min="12034" max="12034" width="6.85546875" style="26" customWidth="1"/>
    <col min="12035" max="12035" width="6.7109375" style="26" customWidth="1"/>
    <col min="12036" max="12037" width="7.85546875" style="26" customWidth="1"/>
    <col min="12038" max="12040" width="11.140625" style="26" customWidth="1"/>
    <col min="12041" max="12043" width="9.85546875" style="26" customWidth="1"/>
    <col min="12044" max="12046" width="9.28515625" style="26" customWidth="1"/>
    <col min="12047" max="12049" width="10" style="26" customWidth="1"/>
    <col min="12050" max="12050" width="10.5703125" style="26" customWidth="1"/>
    <col min="12051" max="12051" width="10.28515625" style="26" customWidth="1"/>
    <col min="12052" max="12052" width="11.85546875" style="26" customWidth="1"/>
    <col min="12053" max="12053" width="14" style="26" customWidth="1"/>
    <col min="12054" max="12055" width="9" style="26"/>
    <col min="12056" max="12056" width="16.42578125" style="26" bestFit="1" customWidth="1"/>
    <col min="12057" max="12284" width="9" style="26"/>
    <col min="12285" max="12285" width="3.28515625" style="26" customWidth="1"/>
    <col min="12286" max="12286" width="22.5703125" style="26" customWidth="1"/>
    <col min="12287" max="12287" width="6.140625" style="26" customWidth="1"/>
    <col min="12288" max="12288" width="7.5703125" style="26" customWidth="1"/>
    <col min="12289" max="12289" width="7.28515625" style="26" customWidth="1"/>
    <col min="12290" max="12290" width="6.85546875" style="26" customWidth="1"/>
    <col min="12291" max="12291" width="6.7109375" style="26" customWidth="1"/>
    <col min="12292" max="12293" width="7.85546875" style="26" customWidth="1"/>
    <col min="12294" max="12296" width="11.140625" style="26" customWidth="1"/>
    <col min="12297" max="12299" width="9.85546875" style="26" customWidth="1"/>
    <col min="12300" max="12302" width="9.28515625" style="26" customWidth="1"/>
    <col min="12303" max="12305" width="10" style="26" customWidth="1"/>
    <col min="12306" max="12306" width="10.5703125" style="26" customWidth="1"/>
    <col min="12307" max="12307" width="10.28515625" style="26" customWidth="1"/>
    <col min="12308" max="12308" width="11.85546875" style="26" customWidth="1"/>
    <col min="12309" max="12309" width="14" style="26" customWidth="1"/>
    <col min="12310" max="12311" width="9" style="26"/>
    <col min="12312" max="12312" width="16.42578125" style="26" bestFit="1" customWidth="1"/>
    <col min="12313" max="12540" width="9" style="26"/>
    <col min="12541" max="12541" width="3.28515625" style="26" customWidth="1"/>
    <col min="12542" max="12542" width="22.5703125" style="26" customWidth="1"/>
    <col min="12543" max="12543" width="6.140625" style="26" customWidth="1"/>
    <col min="12544" max="12544" width="7.5703125" style="26" customWidth="1"/>
    <col min="12545" max="12545" width="7.28515625" style="26" customWidth="1"/>
    <col min="12546" max="12546" width="6.85546875" style="26" customWidth="1"/>
    <col min="12547" max="12547" width="6.7109375" style="26" customWidth="1"/>
    <col min="12548" max="12549" width="7.85546875" style="26" customWidth="1"/>
    <col min="12550" max="12552" width="11.140625" style="26" customWidth="1"/>
    <col min="12553" max="12555" width="9.85546875" style="26" customWidth="1"/>
    <col min="12556" max="12558" width="9.28515625" style="26" customWidth="1"/>
    <col min="12559" max="12561" width="10" style="26" customWidth="1"/>
    <col min="12562" max="12562" width="10.5703125" style="26" customWidth="1"/>
    <col min="12563" max="12563" width="10.28515625" style="26" customWidth="1"/>
    <col min="12564" max="12564" width="11.85546875" style="26" customWidth="1"/>
    <col min="12565" max="12565" width="14" style="26" customWidth="1"/>
    <col min="12566" max="12567" width="9" style="26"/>
    <col min="12568" max="12568" width="16.42578125" style="26" bestFit="1" customWidth="1"/>
    <col min="12569" max="12796" width="9" style="26"/>
    <col min="12797" max="12797" width="3.28515625" style="26" customWidth="1"/>
    <col min="12798" max="12798" width="22.5703125" style="26" customWidth="1"/>
    <col min="12799" max="12799" width="6.140625" style="26" customWidth="1"/>
    <col min="12800" max="12800" width="7.5703125" style="26" customWidth="1"/>
    <col min="12801" max="12801" width="7.28515625" style="26" customWidth="1"/>
    <col min="12802" max="12802" width="6.85546875" style="26" customWidth="1"/>
    <col min="12803" max="12803" width="6.7109375" style="26" customWidth="1"/>
    <col min="12804" max="12805" width="7.85546875" style="26" customWidth="1"/>
    <col min="12806" max="12808" width="11.140625" style="26" customWidth="1"/>
    <col min="12809" max="12811" width="9.85546875" style="26" customWidth="1"/>
    <col min="12812" max="12814" width="9.28515625" style="26" customWidth="1"/>
    <col min="12815" max="12817" width="10" style="26" customWidth="1"/>
    <col min="12818" max="12818" width="10.5703125" style="26" customWidth="1"/>
    <col min="12819" max="12819" width="10.28515625" style="26" customWidth="1"/>
    <col min="12820" max="12820" width="11.85546875" style="26" customWidth="1"/>
    <col min="12821" max="12821" width="14" style="26" customWidth="1"/>
    <col min="12822" max="12823" width="9" style="26"/>
    <col min="12824" max="12824" width="16.42578125" style="26" bestFit="1" customWidth="1"/>
    <col min="12825" max="13052" width="9" style="26"/>
    <col min="13053" max="13053" width="3.28515625" style="26" customWidth="1"/>
    <col min="13054" max="13054" width="22.5703125" style="26" customWidth="1"/>
    <col min="13055" max="13055" width="6.140625" style="26" customWidth="1"/>
    <col min="13056" max="13056" width="7.5703125" style="26" customWidth="1"/>
    <col min="13057" max="13057" width="7.28515625" style="26" customWidth="1"/>
    <col min="13058" max="13058" width="6.85546875" style="26" customWidth="1"/>
    <col min="13059" max="13059" width="6.7109375" style="26" customWidth="1"/>
    <col min="13060" max="13061" width="7.85546875" style="26" customWidth="1"/>
    <col min="13062" max="13064" width="11.140625" style="26" customWidth="1"/>
    <col min="13065" max="13067" width="9.85546875" style="26" customWidth="1"/>
    <col min="13068" max="13070" width="9.28515625" style="26" customWidth="1"/>
    <col min="13071" max="13073" width="10" style="26" customWidth="1"/>
    <col min="13074" max="13074" width="10.5703125" style="26" customWidth="1"/>
    <col min="13075" max="13075" width="10.28515625" style="26" customWidth="1"/>
    <col min="13076" max="13076" width="11.85546875" style="26" customWidth="1"/>
    <col min="13077" max="13077" width="14" style="26" customWidth="1"/>
    <col min="13078" max="13079" width="9" style="26"/>
    <col min="13080" max="13080" width="16.42578125" style="26" bestFit="1" customWidth="1"/>
    <col min="13081" max="13308" width="9" style="26"/>
    <col min="13309" max="13309" width="3.28515625" style="26" customWidth="1"/>
    <col min="13310" max="13310" width="22.5703125" style="26" customWidth="1"/>
    <col min="13311" max="13311" width="6.140625" style="26" customWidth="1"/>
    <col min="13312" max="13312" width="7.5703125" style="26" customWidth="1"/>
    <col min="13313" max="13313" width="7.28515625" style="26" customWidth="1"/>
    <col min="13314" max="13314" width="6.85546875" style="26" customWidth="1"/>
    <col min="13315" max="13315" width="6.7109375" style="26" customWidth="1"/>
    <col min="13316" max="13317" width="7.85546875" style="26" customWidth="1"/>
    <col min="13318" max="13320" width="11.140625" style="26" customWidth="1"/>
    <col min="13321" max="13323" width="9.85546875" style="26" customWidth="1"/>
    <col min="13324" max="13326" width="9.28515625" style="26" customWidth="1"/>
    <col min="13327" max="13329" width="10" style="26" customWidth="1"/>
    <col min="13330" max="13330" width="10.5703125" style="26" customWidth="1"/>
    <col min="13331" max="13331" width="10.28515625" style="26" customWidth="1"/>
    <col min="13332" max="13332" width="11.85546875" style="26" customWidth="1"/>
    <col min="13333" max="13333" width="14" style="26" customWidth="1"/>
    <col min="13334" max="13335" width="9" style="26"/>
    <col min="13336" max="13336" width="16.42578125" style="26" bestFit="1" customWidth="1"/>
    <col min="13337" max="13564" width="9" style="26"/>
    <col min="13565" max="13565" width="3.28515625" style="26" customWidth="1"/>
    <col min="13566" max="13566" width="22.5703125" style="26" customWidth="1"/>
    <col min="13567" max="13567" width="6.140625" style="26" customWidth="1"/>
    <col min="13568" max="13568" width="7.5703125" style="26" customWidth="1"/>
    <col min="13569" max="13569" width="7.28515625" style="26" customWidth="1"/>
    <col min="13570" max="13570" width="6.85546875" style="26" customWidth="1"/>
    <col min="13571" max="13571" width="6.7109375" style="26" customWidth="1"/>
    <col min="13572" max="13573" width="7.85546875" style="26" customWidth="1"/>
    <col min="13574" max="13576" width="11.140625" style="26" customWidth="1"/>
    <col min="13577" max="13579" width="9.85546875" style="26" customWidth="1"/>
    <col min="13580" max="13582" width="9.28515625" style="26" customWidth="1"/>
    <col min="13583" max="13585" width="10" style="26" customWidth="1"/>
    <col min="13586" max="13586" width="10.5703125" style="26" customWidth="1"/>
    <col min="13587" max="13587" width="10.28515625" style="26" customWidth="1"/>
    <col min="13588" max="13588" width="11.85546875" style="26" customWidth="1"/>
    <col min="13589" max="13589" width="14" style="26" customWidth="1"/>
    <col min="13590" max="13591" width="9" style="26"/>
    <col min="13592" max="13592" width="16.42578125" style="26" bestFit="1" customWidth="1"/>
    <col min="13593" max="13820" width="9" style="26"/>
    <col min="13821" max="13821" width="3.28515625" style="26" customWidth="1"/>
    <col min="13822" max="13822" width="22.5703125" style="26" customWidth="1"/>
    <col min="13823" max="13823" width="6.140625" style="26" customWidth="1"/>
    <col min="13824" max="13824" width="7.5703125" style="26" customWidth="1"/>
    <col min="13825" max="13825" width="7.28515625" style="26" customWidth="1"/>
    <col min="13826" max="13826" width="6.85546875" style="26" customWidth="1"/>
    <col min="13827" max="13827" width="6.7109375" style="26" customWidth="1"/>
    <col min="13828" max="13829" width="7.85546875" style="26" customWidth="1"/>
    <col min="13830" max="13832" width="11.140625" style="26" customWidth="1"/>
    <col min="13833" max="13835" width="9.85546875" style="26" customWidth="1"/>
    <col min="13836" max="13838" width="9.28515625" style="26" customWidth="1"/>
    <col min="13839" max="13841" width="10" style="26" customWidth="1"/>
    <col min="13842" max="13842" width="10.5703125" style="26" customWidth="1"/>
    <col min="13843" max="13843" width="10.28515625" style="26" customWidth="1"/>
    <col min="13844" max="13844" width="11.85546875" style="26" customWidth="1"/>
    <col min="13845" max="13845" width="14" style="26" customWidth="1"/>
    <col min="13846" max="13847" width="9" style="26"/>
    <col min="13848" max="13848" width="16.42578125" style="26" bestFit="1" customWidth="1"/>
    <col min="13849" max="14076" width="9" style="26"/>
    <col min="14077" max="14077" width="3.28515625" style="26" customWidth="1"/>
    <col min="14078" max="14078" width="22.5703125" style="26" customWidth="1"/>
    <col min="14079" max="14079" width="6.140625" style="26" customWidth="1"/>
    <col min="14080" max="14080" width="7.5703125" style="26" customWidth="1"/>
    <col min="14081" max="14081" width="7.28515625" style="26" customWidth="1"/>
    <col min="14082" max="14082" width="6.85546875" style="26" customWidth="1"/>
    <col min="14083" max="14083" width="6.7109375" style="26" customWidth="1"/>
    <col min="14084" max="14085" width="7.85546875" style="26" customWidth="1"/>
    <col min="14086" max="14088" width="11.140625" style="26" customWidth="1"/>
    <col min="14089" max="14091" width="9.85546875" style="26" customWidth="1"/>
    <col min="14092" max="14094" width="9.28515625" style="26" customWidth="1"/>
    <col min="14095" max="14097" width="10" style="26" customWidth="1"/>
    <col min="14098" max="14098" width="10.5703125" style="26" customWidth="1"/>
    <col min="14099" max="14099" width="10.28515625" style="26" customWidth="1"/>
    <col min="14100" max="14100" width="11.85546875" style="26" customWidth="1"/>
    <col min="14101" max="14101" width="14" style="26" customWidth="1"/>
    <col min="14102" max="14103" width="9" style="26"/>
    <col min="14104" max="14104" width="16.42578125" style="26" bestFit="1" customWidth="1"/>
    <col min="14105" max="14332" width="9" style="26"/>
    <col min="14333" max="14333" width="3.28515625" style="26" customWidth="1"/>
    <col min="14334" max="14334" width="22.5703125" style="26" customWidth="1"/>
    <col min="14335" max="14335" width="6.140625" style="26" customWidth="1"/>
    <col min="14336" max="14336" width="7.5703125" style="26" customWidth="1"/>
    <col min="14337" max="14337" width="7.28515625" style="26" customWidth="1"/>
    <col min="14338" max="14338" width="6.85546875" style="26" customWidth="1"/>
    <col min="14339" max="14339" width="6.7109375" style="26" customWidth="1"/>
    <col min="14340" max="14341" width="7.85546875" style="26" customWidth="1"/>
    <col min="14342" max="14344" width="11.140625" style="26" customWidth="1"/>
    <col min="14345" max="14347" width="9.85546875" style="26" customWidth="1"/>
    <col min="14348" max="14350" width="9.28515625" style="26" customWidth="1"/>
    <col min="14351" max="14353" width="10" style="26" customWidth="1"/>
    <col min="14354" max="14354" width="10.5703125" style="26" customWidth="1"/>
    <col min="14355" max="14355" width="10.28515625" style="26" customWidth="1"/>
    <col min="14356" max="14356" width="11.85546875" style="26" customWidth="1"/>
    <col min="14357" max="14357" width="14" style="26" customWidth="1"/>
    <col min="14358" max="14359" width="9" style="26"/>
    <col min="14360" max="14360" width="16.42578125" style="26" bestFit="1" customWidth="1"/>
    <col min="14361" max="14588" width="9" style="26"/>
    <col min="14589" max="14589" width="3.28515625" style="26" customWidth="1"/>
    <col min="14590" max="14590" width="22.5703125" style="26" customWidth="1"/>
    <col min="14591" max="14591" width="6.140625" style="26" customWidth="1"/>
    <col min="14592" max="14592" width="7.5703125" style="26" customWidth="1"/>
    <col min="14593" max="14593" width="7.28515625" style="26" customWidth="1"/>
    <col min="14594" max="14594" width="6.85546875" style="26" customWidth="1"/>
    <col min="14595" max="14595" width="6.7109375" style="26" customWidth="1"/>
    <col min="14596" max="14597" width="7.85546875" style="26" customWidth="1"/>
    <col min="14598" max="14600" width="11.140625" style="26" customWidth="1"/>
    <col min="14601" max="14603" width="9.85546875" style="26" customWidth="1"/>
    <col min="14604" max="14606" width="9.28515625" style="26" customWidth="1"/>
    <col min="14607" max="14609" width="10" style="26" customWidth="1"/>
    <col min="14610" max="14610" width="10.5703125" style="26" customWidth="1"/>
    <col min="14611" max="14611" width="10.28515625" style="26" customWidth="1"/>
    <col min="14612" max="14612" width="11.85546875" style="26" customWidth="1"/>
    <col min="14613" max="14613" width="14" style="26" customWidth="1"/>
    <col min="14614" max="14615" width="9" style="26"/>
    <col min="14616" max="14616" width="16.42578125" style="26" bestFit="1" customWidth="1"/>
    <col min="14617" max="14844" width="9" style="26"/>
    <col min="14845" max="14845" width="3.28515625" style="26" customWidth="1"/>
    <col min="14846" max="14846" width="22.5703125" style="26" customWidth="1"/>
    <col min="14847" max="14847" width="6.140625" style="26" customWidth="1"/>
    <col min="14848" max="14848" width="7.5703125" style="26" customWidth="1"/>
    <col min="14849" max="14849" width="7.28515625" style="26" customWidth="1"/>
    <col min="14850" max="14850" width="6.85546875" style="26" customWidth="1"/>
    <col min="14851" max="14851" width="6.7109375" style="26" customWidth="1"/>
    <col min="14852" max="14853" width="7.85546875" style="26" customWidth="1"/>
    <col min="14854" max="14856" width="11.140625" style="26" customWidth="1"/>
    <col min="14857" max="14859" width="9.85546875" style="26" customWidth="1"/>
    <col min="14860" max="14862" width="9.28515625" style="26" customWidth="1"/>
    <col min="14863" max="14865" width="10" style="26" customWidth="1"/>
    <col min="14866" max="14866" width="10.5703125" style="26" customWidth="1"/>
    <col min="14867" max="14867" width="10.28515625" style="26" customWidth="1"/>
    <col min="14868" max="14868" width="11.85546875" style="26" customWidth="1"/>
    <col min="14869" max="14869" width="14" style="26" customWidth="1"/>
    <col min="14870" max="14871" width="9" style="26"/>
    <col min="14872" max="14872" width="16.42578125" style="26" bestFit="1" customWidth="1"/>
    <col min="14873" max="15100" width="9" style="26"/>
    <col min="15101" max="15101" width="3.28515625" style="26" customWidth="1"/>
    <col min="15102" max="15102" width="22.5703125" style="26" customWidth="1"/>
    <col min="15103" max="15103" width="6.140625" style="26" customWidth="1"/>
    <col min="15104" max="15104" width="7.5703125" style="26" customWidth="1"/>
    <col min="15105" max="15105" width="7.28515625" style="26" customWidth="1"/>
    <col min="15106" max="15106" width="6.85546875" style="26" customWidth="1"/>
    <col min="15107" max="15107" width="6.7109375" style="26" customWidth="1"/>
    <col min="15108" max="15109" width="7.85546875" style="26" customWidth="1"/>
    <col min="15110" max="15112" width="11.140625" style="26" customWidth="1"/>
    <col min="15113" max="15115" width="9.85546875" style="26" customWidth="1"/>
    <col min="15116" max="15118" width="9.28515625" style="26" customWidth="1"/>
    <col min="15119" max="15121" width="10" style="26" customWidth="1"/>
    <col min="15122" max="15122" width="10.5703125" style="26" customWidth="1"/>
    <col min="15123" max="15123" width="10.28515625" style="26" customWidth="1"/>
    <col min="15124" max="15124" width="11.85546875" style="26" customWidth="1"/>
    <col min="15125" max="15125" width="14" style="26" customWidth="1"/>
    <col min="15126" max="15127" width="9" style="26"/>
    <col min="15128" max="15128" width="16.42578125" style="26" bestFit="1" customWidth="1"/>
    <col min="15129" max="15356" width="9" style="26"/>
    <col min="15357" max="15357" width="3.28515625" style="26" customWidth="1"/>
    <col min="15358" max="15358" width="22.5703125" style="26" customWidth="1"/>
    <col min="15359" max="15359" width="6.140625" style="26" customWidth="1"/>
    <col min="15360" max="15360" width="7.5703125" style="26" customWidth="1"/>
    <col min="15361" max="15361" width="7.28515625" style="26" customWidth="1"/>
    <col min="15362" max="15362" width="6.85546875" style="26" customWidth="1"/>
    <col min="15363" max="15363" width="6.7109375" style="26" customWidth="1"/>
    <col min="15364" max="15365" width="7.85546875" style="26" customWidth="1"/>
    <col min="15366" max="15368" width="11.140625" style="26" customWidth="1"/>
    <col min="15369" max="15371" width="9.85546875" style="26" customWidth="1"/>
    <col min="15372" max="15374" width="9.28515625" style="26" customWidth="1"/>
    <col min="15375" max="15377" width="10" style="26" customWidth="1"/>
    <col min="15378" max="15378" width="10.5703125" style="26" customWidth="1"/>
    <col min="15379" max="15379" width="10.28515625" style="26" customWidth="1"/>
    <col min="15380" max="15380" width="11.85546875" style="26" customWidth="1"/>
    <col min="15381" max="15381" width="14" style="26" customWidth="1"/>
    <col min="15382" max="15383" width="9" style="26"/>
    <col min="15384" max="15384" width="16.42578125" style="26" bestFit="1" customWidth="1"/>
    <col min="15385" max="15612" width="9" style="26"/>
    <col min="15613" max="15613" width="3.28515625" style="26" customWidth="1"/>
    <col min="15614" max="15614" width="22.5703125" style="26" customWidth="1"/>
    <col min="15615" max="15615" width="6.140625" style="26" customWidth="1"/>
    <col min="15616" max="15616" width="7.5703125" style="26" customWidth="1"/>
    <col min="15617" max="15617" width="7.28515625" style="26" customWidth="1"/>
    <col min="15618" max="15618" width="6.85546875" style="26" customWidth="1"/>
    <col min="15619" max="15619" width="6.7109375" style="26" customWidth="1"/>
    <col min="15620" max="15621" width="7.85546875" style="26" customWidth="1"/>
    <col min="15622" max="15624" width="11.140625" style="26" customWidth="1"/>
    <col min="15625" max="15627" width="9.85546875" style="26" customWidth="1"/>
    <col min="15628" max="15630" width="9.28515625" style="26" customWidth="1"/>
    <col min="15631" max="15633" width="10" style="26" customWidth="1"/>
    <col min="15634" max="15634" width="10.5703125" style="26" customWidth="1"/>
    <col min="15635" max="15635" width="10.28515625" style="26" customWidth="1"/>
    <col min="15636" max="15636" width="11.85546875" style="26" customWidth="1"/>
    <col min="15637" max="15637" width="14" style="26" customWidth="1"/>
    <col min="15638" max="15639" width="9" style="26"/>
    <col min="15640" max="15640" width="16.42578125" style="26" bestFit="1" customWidth="1"/>
    <col min="15641" max="15868" width="9" style="26"/>
    <col min="15869" max="15869" width="3.28515625" style="26" customWidth="1"/>
    <col min="15870" max="15870" width="22.5703125" style="26" customWidth="1"/>
    <col min="15871" max="15871" width="6.140625" style="26" customWidth="1"/>
    <col min="15872" max="15872" width="7.5703125" style="26" customWidth="1"/>
    <col min="15873" max="15873" width="7.28515625" style="26" customWidth="1"/>
    <col min="15874" max="15874" width="6.85546875" style="26" customWidth="1"/>
    <col min="15875" max="15875" width="6.7109375" style="26" customWidth="1"/>
    <col min="15876" max="15877" width="7.85546875" style="26" customWidth="1"/>
    <col min="15878" max="15880" width="11.140625" style="26" customWidth="1"/>
    <col min="15881" max="15883" width="9.85546875" style="26" customWidth="1"/>
    <col min="15884" max="15886" width="9.28515625" style="26" customWidth="1"/>
    <col min="15887" max="15889" width="10" style="26" customWidth="1"/>
    <col min="15890" max="15890" width="10.5703125" style="26" customWidth="1"/>
    <col min="15891" max="15891" width="10.28515625" style="26" customWidth="1"/>
    <col min="15892" max="15892" width="11.85546875" style="26" customWidth="1"/>
    <col min="15893" max="15893" width="14" style="26" customWidth="1"/>
    <col min="15894" max="15895" width="9" style="26"/>
    <col min="15896" max="15896" width="16.42578125" style="26" bestFit="1" customWidth="1"/>
    <col min="15897" max="16124" width="9" style="26"/>
    <col min="16125" max="16125" width="3.28515625" style="26" customWidth="1"/>
    <col min="16126" max="16126" width="22.5703125" style="26" customWidth="1"/>
    <col min="16127" max="16127" width="6.140625" style="26" customWidth="1"/>
    <col min="16128" max="16128" width="7.5703125" style="26" customWidth="1"/>
    <col min="16129" max="16129" width="7.28515625" style="26" customWidth="1"/>
    <col min="16130" max="16130" width="6.85546875" style="26" customWidth="1"/>
    <col min="16131" max="16131" width="6.7109375" style="26" customWidth="1"/>
    <col min="16132" max="16133" width="7.85546875" style="26" customWidth="1"/>
    <col min="16134" max="16136" width="11.140625" style="26" customWidth="1"/>
    <col min="16137" max="16139" width="9.85546875" style="26" customWidth="1"/>
    <col min="16140" max="16142" width="9.28515625" style="26" customWidth="1"/>
    <col min="16143" max="16145" width="10" style="26" customWidth="1"/>
    <col min="16146" max="16146" width="10.5703125" style="26" customWidth="1"/>
    <col min="16147" max="16147" width="10.28515625" style="26" customWidth="1"/>
    <col min="16148" max="16148" width="11.85546875" style="26" customWidth="1"/>
    <col min="16149" max="16149" width="14" style="26" customWidth="1"/>
    <col min="16150" max="16151" width="9" style="26"/>
    <col min="16152" max="16152" width="16.42578125" style="26" bestFit="1" customWidth="1"/>
    <col min="16153" max="16384" width="9" style="26"/>
  </cols>
  <sheetData>
    <row r="1" spans="1:24" ht="15" customHeight="1" x14ac:dyDescent="0.2">
      <c r="A1" s="69" t="s">
        <v>32</v>
      </c>
      <c r="B1" s="69"/>
      <c r="C1" s="69"/>
      <c r="D1" s="69"/>
      <c r="E1" s="69"/>
      <c r="F1" s="69"/>
      <c r="G1" s="36"/>
      <c r="H1" s="36"/>
    </row>
    <row r="2" spans="1:24" ht="14.25" customHeight="1" x14ac:dyDescent="0.2">
      <c r="A2" s="69" t="s">
        <v>33</v>
      </c>
      <c r="B2" s="69"/>
      <c r="C2" s="69"/>
      <c r="D2" s="69"/>
      <c r="E2" s="69"/>
      <c r="F2" s="69"/>
      <c r="G2" s="32"/>
      <c r="H2" s="32"/>
    </row>
    <row r="3" spans="1:24" ht="15.75" customHeight="1" x14ac:dyDescent="0.2">
      <c r="A3" s="87" t="s">
        <v>34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4" ht="15.75" customHeight="1" x14ac:dyDescent="0.2">
      <c r="A4" s="87" t="s">
        <v>78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</row>
    <row r="5" spans="1:24" ht="18" customHeight="1" x14ac:dyDescent="0.25">
      <c r="A5" s="70" t="s">
        <v>74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X5" s="33"/>
    </row>
    <row r="6" spans="1:24" x14ac:dyDescent="0.2">
      <c r="X6" s="33"/>
    </row>
    <row r="7" spans="1:24" s="38" customFormat="1" ht="16.5" customHeight="1" x14ac:dyDescent="0.15">
      <c r="A7" s="71" t="s">
        <v>0</v>
      </c>
      <c r="B7" s="71" t="s">
        <v>35</v>
      </c>
      <c r="C7" s="71" t="s">
        <v>1</v>
      </c>
      <c r="D7" s="72" t="s">
        <v>36</v>
      </c>
      <c r="E7" s="72" t="s">
        <v>37</v>
      </c>
      <c r="F7" s="72"/>
      <c r="G7" s="72"/>
      <c r="H7" s="72"/>
      <c r="I7" s="73" t="s">
        <v>43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5"/>
      <c r="U7" s="76" t="s">
        <v>45</v>
      </c>
      <c r="V7" s="83" t="s">
        <v>22</v>
      </c>
      <c r="W7" s="37"/>
    </row>
    <row r="8" spans="1:24" s="38" customFormat="1" ht="16.5" customHeight="1" x14ac:dyDescent="0.15">
      <c r="A8" s="71"/>
      <c r="B8" s="71"/>
      <c r="C8" s="71"/>
      <c r="D8" s="72"/>
      <c r="E8" s="86" t="s">
        <v>38</v>
      </c>
      <c r="F8" s="72" t="s">
        <v>39</v>
      </c>
      <c r="G8" s="72" t="s">
        <v>40</v>
      </c>
      <c r="H8" s="72" t="s">
        <v>41</v>
      </c>
      <c r="I8" s="72" t="s">
        <v>42</v>
      </c>
      <c r="J8" s="72"/>
      <c r="K8" s="72"/>
      <c r="L8" s="72"/>
      <c r="M8" s="72" t="s">
        <v>2</v>
      </c>
      <c r="N8" s="72"/>
      <c r="O8" s="72"/>
      <c r="P8" s="72"/>
      <c r="Q8" s="65" t="s">
        <v>44</v>
      </c>
      <c r="R8" s="66"/>
      <c r="S8" s="65" t="s">
        <v>20</v>
      </c>
      <c r="T8" s="66"/>
      <c r="U8" s="76"/>
      <c r="V8" s="84"/>
      <c r="W8" s="37"/>
    </row>
    <row r="9" spans="1:24" s="38" customFormat="1" ht="23.25" customHeight="1" x14ac:dyDescent="0.15">
      <c r="A9" s="71"/>
      <c r="B9" s="71"/>
      <c r="C9" s="71"/>
      <c r="D9" s="72"/>
      <c r="E9" s="86"/>
      <c r="F9" s="72"/>
      <c r="G9" s="72"/>
      <c r="H9" s="72"/>
      <c r="I9" s="46" t="s">
        <v>38</v>
      </c>
      <c r="J9" s="46" t="s">
        <v>39</v>
      </c>
      <c r="K9" s="46" t="s">
        <v>40</v>
      </c>
      <c r="L9" s="46" t="s">
        <v>41</v>
      </c>
      <c r="M9" s="46" t="s">
        <v>38</v>
      </c>
      <c r="N9" s="46" t="s">
        <v>39</v>
      </c>
      <c r="O9" s="46" t="s">
        <v>40</v>
      </c>
      <c r="P9" s="46" t="s">
        <v>41</v>
      </c>
      <c r="Q9" s="46" t="s">
        <v>38</v>
      </c>
      <c r="R9" s="46" t="s">
        <v>41</v>
      </c>
      <c r="S9" s="46" t="s">
        <v>21</v>
      </c>
      <c r="T9" s="46" t="s">
        <v>41</v>
      </c>
      <c r="U9" s="76"/>
      <c r="V9" s="85"/>
      <c r="W9" s="37"/>
    </row>
    <row r="10" spans="1:24" s="39" customFormat="1" ht="20.100000000000001" customHeight="1" x14ac:dyDescent="0.15">
      <c r="A10" s="11" t="s">
        <v>66</v>
      </c>
      <c r="B10" s="12" t="s">
        <v>46</v>
      </c>
      <c r="C10" s="11"/>
      <c r="D10" s="11"/>
      <c r="E10" s="52">
        <f>SUM(E11:E28)</f>
        <v>61.64</v>
      </c>
      <c r="F10" s="51">
        <f t="shared" ref="F10:T10" si="0">SUM(F11:F28)</f>
        <v>91843600</v>
      </c>
      <c r="G10" s="51">
        <f t="shared" si="0"/>
        <v>9643578</v>
      </c>
      <c r="H10" s="51">
        <f t="shared" si="0"/>
        <v>82200022</v>
      </c>
      <c r="I10" s="52">
        <f t="shared" si="0"/>
        <v>1.2</v>
      </c>
      <c r="J10" s="51">
        <f t="shared" si="0"/>
        <v>1788000</v>
      </c>
      <c r="K10" s="51">
        <f t="shared" si="0"/>
        <v>187740</v>
      </c>
      <c r="L10" s="51">
        <f t="shared" si="0"/>
        <v>1600260</v>
      </c>
      <c r="M10" s="52">
        <f t="shared" si="0"/>
        <v>8.8518000000000026</v>
      </c>
      <c r="N10" s="51">
        <f t="shared" si="0"/>
        <v>13189182</v>
      </c>
      <c r="O10" s="51">
        <f t="shared" si="0"/>
        <v>1384864.1100000003</v>
      </c>
      <c r="P10" s="51">
        <f t="shared" si="0"/>
        <v>11804317.890000004</v>
      </c>
      <c r="Q10" s="52">
        <f t="shared" si="0"/>
        <v>21.994000000000003</v>
      </c>
      <c r="R10" s="51">
        <f t="shared" si="0"/>
        <v>32771060</v>
      </c>
      <c r="S10" s="60">
        <f t="shared" si="0"/>
        <v>0.65</v>
      </c>
      <c r="T10" s="51">
        <f t="shared" si="0"/>
        <v>968500</v>
      </c>
      <c r="U10" s="51">
        <f>SUM(U11:U28)</f>
        <v>129344159.89</v>
      </c>
      <c r="V10" s="13"/>
    </row>
    <row r="11" spans="1:24" s="39" customFormat="1" ht="20.100000000000001" customHeight="1" x14ac:dyDescent="0.15">
      <c r="A11" s="1">
        <v>1</v>
      </c>
      <c r="B11" s="4" t="s">
        <v>30</v>
      </c>
      <c r="C11" s="1" t="s">
        <v>6</v>
      </c>
      <c r="D11" s="10" t="s">
        <v>29</v>
      </c>
      <c r="E11" s="15">
        <v>3.66</v>
      </c>
      <c r="F11" s="14">
        <f>E11*1490000</f>
        <v>5453400</v>
      </c>
      <c r="G11" s="14">
        <f>F11*10.5%</f>
        <v>572607</v>
      </c>
      <c r="H11" s="14">
        <f>F11-G11</f>
        <v>4880793</v>
      </c>
      <c r="I11" s="1">
        <v>0.5</v>
      </c>
      <c r="J11" s="14">
        <f>I11*1490000</f>
        <v>745000</v>
      </c>
      <c r="K11" s="14">
        <f>J11*10.5%</f>
        <v>78225</v>
      </c>
      <c r="L11" s="14">
        <f>J11-K11</f>
        <v>666775</v>
      </c>
      <c r="M11" s="57">
        <f>(E11+I11)*18%</f>
        <v>0.74880000000000002</v>
      </c>
      <c r="N11" s="14">
        <f>M11*1490000</f>
        <v>1115712</v>
      </c>
      <c r="O11" s="14">
        <f>N11*10.5%</f>
        <v>117149.75999999999</v>
      </c>
      <c r="P11" s="14">
        <f>N11-O11</f>
        <v>998562.24</v>
      </c>
      <c r="Q11" s="15">
        <f>(E11+I11)*35%</f>
        <v>1.456</v>
      </c>
      <c r="R11" s="14">
        <f>Q11*1490000</f>
        <v>2169440</v>
      </c>
      <c r="S11" s="14"/>
      <c r="T11" s="14"/>
      <c r="U11" s="14">
        <f>H11+L11+P11+R11+T11</f>
        <v>8715570.2400000002</v>
      </c>
      <c r="V11" s="13"/>
      <c r="W11" s="55"/>
      <c r="X11" s="55"/>
    </row>
    <row r="12" spans="1:24" s="5" customFormat="1" ht="20.100000000000001" customHeight="1" x14ac:dyDescent="0.15">
      <c r="A12" s="1">
        <v>2</v>
      </c>
      <c r="B12" s="4" t="s">
        <v>47</v>
      </c>
      <c r="C12" s="1" t="s">
        <v>7</v>
      </c>
      <c r="D12" s="10" t="s">
        <v>29</v>
      </c>
      <c r="E12" s="15">
        <v>3.66</v>
      </c>
      <c r="F12" s="14">
        <f t="shared" ref="F12:F28" si="1">E12*1490000</f>
        <v>5453400</v>
      </c>
      <c r="G12" s="14">
        <f>F12*10.5%</f>
        <v>572607</v>
      </c>
      <c r="H12" s="14">
        <f>F12-G12</f>
        <v>4880793</v>
      </c>
      <c r="I12" s="44">
        <v>0.35</v>
      </c>
      <c r="J12" s="14">
        <f t="shared" ref="J12:J13" si="2">I12*1490000</f>
        <v>521499.99999999994</v>
      </c>
      <c r="K12" s="14">
        <f>J12*10.5%</f>
        <v>54757.499999999993</v>
      </c>
      <c r="L12" s="14">
        <f>J12-K12</f>
        <v>466742.49999999994</v>
      </c>
      <c r="M12" s="57">
        <f>(E12+I12)*18%</f>
        <v>0.72179999999999989</v>
      </c>
      <c r="N12" s="14">
        <f t="shared" ref="N12:N27" si="3">M12*1490000</f>
        <v>1075481.9999999998</v>
      </c>
      <c r="O12" s="14">
        <f>N12*10.5%</f>
        <v>112925.60999999997</v>
      </c>
      <c r="P12" s="14">
        <f>N12-O12</f>
        <v>962556.38999999978</v>
      </c>
      <c r="Q12" s="15">
        <f>(E12+I12)*35%</f>
        <v>1.4034999999999997</v>
      </c>
      <c r="R12" s="14">
        <f t="shared" ref="R12:R28" si="4">Q12*1490000</f>
        <v>2091214.9999999995</v>
      </c>
      <c r="S12" s="14"/>
      <c r="T12" s="14"/>
      <c r="U12" s="14">
        <f t="shared" ref="U12:U28" si="5">H12+L12+P12+R12+T12</f>
        <v>8401306.8899999987</v>
      </c>
      <c r="V12" s="4"/>
      <c r="W12" s="55"/>
      <c r="X12" s="55"/>
    </row>
    <row r="13" spans="1:24" s="5" customFormat="1" ht="20.100000000000001" customHeight="1" x14ac:dyDescent="0.15">
      <c r="A13" s="1">
        <v>3</v>
      </c>
      <c r="B13" s="6" t="s">
        <v>8</v>
      </c>
      <c r="C13" s="1" t="s">
        <v>7</v>
      </c>
      <c r="D13" s="10" t="s">
        <v>29</v>
      </c>
      <c r="E13" s="3">
        <v>3.66</v>
      </c>
      <c r="F13" s="14">
        <f t="shared" si="1"/>
        <v>5453400</v>
      </c>
      <c r="G13" s="14">
        <f>F13*10.5%</f>
        <v>572607</v>
      </c>
      <c r="H13" s="14">
        <f>F13-G13</f>
        <v>4880793</v>
      </c>
      <c r="I13" s="1">
        <v>0.35</v>
      </c>
      <c r="J13" s="14">
        <f t="shared" si="2"/>
        <v>521499.99999999994</v>
      </c>
      <c r="K13" s="14">
        <f>J13*10.5%</f>
        <v>54757.499999999993</v>
      </c>
      <c r="L13" s="14">
        <f>J13-K13</f>
        <v>466742.49999999994</v>
      </c>
      <c r="M13" s="57">
        <f>(E13+I13)*18%</f>
        <v>0.72179999999999989</v>
      </c>
      <c r="N13" s="14">
        <f t="shared" si="3"/>
        <v>1075481.9999999998</v>
      </c>
      <c r="O13" s="14">
        <f>N13*10.5%</f>
        <v>112925.60999999997</v>
      </c>
      <c r="P13" s="14">
        <f>N13-O13</f>
        <v>962556.38999999978</v>
      </c>
      <c r="Q13" s="15">
        <f>(E13+I13)*35%</f>
        <v>1.4034999999999997</v>
      </c>
      <c r="R13" s="14">
        <f t="shared" si="4"/>
        <v>2091214.9999999995</v>
      </c>
      <c r="S13" s="14"/>
      <c r="T13" s="14"/>
      <c r="U13" s="14">
        <f t="shared" si="5"/>
        <v>8401306.8899999987</v>
      </c>
      <c r="V13" s="4"/>
      <c r="W13" s="55"/>
      <c r="X13" s="55"/>
    </row>
    <row r="14" spans="1:24" s="39" customFormat="1" ht="20.100000000000001" customHeight="1" x14ac:dyDescent="0.15">
      <c r="A14" s="1">
        <v>4</v>
      </c>
      <c r="B14" s="4" t="s">
        <v>48</v>
      </c>
      <c r="C14" s="1" t="s">
        <v>4</v>
      </c>
      <c r="D14" s="10" t="s">
        <v>29</v>
      </c>
      <c r="E14" s="1">
        <v>4.6500000000000004</v>
      </c>
      <c r="F14" s="14">
        <f t="shared" si="1"/>
        <v>6928500.0000000009</v>
      </c>
      <c r="G14" s="14">
        <f t="shared" ref="G14:G28" si="6">F14*10.5%</f>
        <v>727492.50000000012</v>
      </c>
      <c r="H14" s="14">
        <f t="shared" ref="H14:H28" si="7">F14-G14</f>
        <v>6201007.5000000009</v>
      </c>
      <c r="I14" s="1"/>
      <c r="J14" s="14" t="s">
        <v>26</v>
      </c>
      <c r="K14" s="14"/>
      <c r="L14" s="14"/>
      <c r="M14" s="57">
        <f>E14*24%</f>
        <v>1.1160000000000001</v>
      </c>
      <c r="N14" s="14">
        <f t="shared" si="3"/>
        <v>1662840.0000000002</v>
      </c>
      <c r="O14" s="14">
        <f t="shared" ref="O14:O27" si="8">N14*10.5%</f>
        <v>174598.2</v>
      </c>
      <c r="P14" s="14">
        <f t="shared" ref="P14:P27" si="9">N14-O14</f>
        <v>1488241.8000000003</v>
      </c>
      <c r="Q14" s="15">
        <f>(E14+I14)*35%</f>
        <v>1.6274999999999999</v>
      </c>
      <c r="R14" s="14">
        <f t="shared" si="4"/>
        <v>2424975</v>
      </c>
      <c r="S14" s="17">
        <v>0.15</v>
      </c>
      <c r="T14" s="14">
        <f>S14*1490000</f>
        <v>223500</v>
      </c>
      <c r="U14" s="14">
        <f t="shared" si="5"/>
        <v>10337724.300000001</v>
      </c>
      <c r="V14" s="43"/>
      <c r="W14" s="55"/>
      <c r="X14" s="55"/>
    </row>
    <row r="15" spans="1:24" s="39" customFormat="1" ht="20.100000000000001" customHeight="1" x14ac:dyDescent="0.15">
      <c r="A15" s="1">
        <v>5</v>
      </c>
      <c r="B15" s="4" t="s">
        <v>49</v>
      </c>
      <c r="C15" s="1" t="s">
        <v>4</v>
      </c>
      <c r="D15" s="10" t="s">
        <v>29</v>
      </c>
      <c r="E15" s="15">
        <v>3.99</v>
      </c>
      <c r="F15" s="14">
        <f t="shared" si="1"/>
        <v>5945100</v>
      </c>
      <c r="G15" s="14">
        <f t="shared" si="6"/>
        <v>624235.5</v>
      </c>
      <c r="H15" s="14">
        <f t="shared" si="7"/>
        <v>5320864.5</v>
      </c>
      <c r="I15" s="1"/>
      <c r="J15" s="14"/>
      <c r="K15" s="14"/>
      <c r="L15" s="14"/>
      <c r="M15" s="57">
        <f>E15*20%</f>
        <v>0.79800000000000004</v>
      </c>
      <c r="N15" s="14">
        <f t="shared" si="3"/>
        <v>1189020</v>
      </c>
      <c r="O15" s="14">
        <f t="shared" si="8"/>
        <v>124847.09999999999</v>
      </c>
      <c r="P15" s="14">
        <f t="shared" si="9"/>
        <v>1064172.8999999999</v>
      </c>
      <c r="Q15" s="15">
        <f t="shared" ref="Q15:Q28" si="10">E15*35%</f>
        <v>1.3965000000000001</v>
      </c>
      <c r="R15" s="14">
        <f t="shared" si="4"/>
        <v>2080785</v>
      </c>
      <c r="S15" s="14"/>
      <c r="T15" s="14">
        <f t="shared" ref="T15:T28" si="11">S15*1490000</f>
        <v>0</v>
      </c>
      <c r="U15" s="14">
        <f t="shared" si="5"/>
        <v>8465822.4000000004</v>
      </c>
      <c r="V15" s="13"/>
      <c r="W15" s="55"/>
      <c r="X15" s="55"/>
    </row>
    <row r="16" spans="1:24" s="5" customFormat="1" ht="20.100000000000001" customHeight="1" x14ac:dyDescent="0.15">
      <c r="A16" s="1">
        <v>6</v>
      </c>
      <c r="B16" s="6" t="s">
        <v>24</v>
      </c>
      <c r="C16" s="1" t="s">
        <v>4</v>
      </c>
      <c r="D16" s="10" t="s">
        <v>25</v>
      </c>
      <c r="E16" s="3">
        <v>3.66</v>
      </c>
      <c r="F16" s="14">
        <f t="shared" si="1"/>
        <v>5453400</v>
      </c>
      <c r="G16" s="14">
        <f t="shared" si="6"/>
        <v>572607</v>
      </c>
      <c r="H16" s="14">
        <f t="shared" si="7"/>
        <v>4880793</v>
      </c>
      <c r="I16" s="1"/>
      <c r="J16" s="14"/>
      <c r="K16" s="14"/>
      <c r="L16" s="14"/>
      <c r="M16" s="58">
        <f>E16*15%</f>
        <v>0.54900000000000004</v>
      </c>
      <c r="N16" s="14">
        <f t="shared" si="3"/>
        <v>818010.00000000012</v>
      </c>
      <c r="O16" s="14">
        <f t="shared" si="8"/>
        <v>85891.05</v>
      </c>
      <c r="P16" s="14">
        <f t="shared" si="9"/>
        <v>732118.95000000007</v>
      </c>
      <c r="Q16" s="3">
        <f t="shared" si="10"/>
        <v>1.2809999999999999</v>
      </c>
      <c r="R16" s="14">
        <f t="shared" si="4"/>
        <v>1908689.9999999998</v>
      </c>
      <c r="S16" s="14"/>
      <c r="T16" s="14">
        <f t="shared" si="11"/>
        <v>0</v>
      </c>
      <c r="U16" s="14">
        <f t="shared" si="5"/>
        <v>7521601.9500000002</v>
      </c>
      <c r="V16" s="4"/>
      <c r="W16" s="55"/>
      <c r="X16" s="55"/>
    </row>
    <row r="17" spans="1:35" s="5" customFormat="1" ht="20.100000000000001" customHeight="1" x14ac:dyDescent="0.15">
      <c r="A17" s="1">
        <v>7</v>
      </c>
      <c r="B17" s="2" t="s">
        <v>9</v>
      </c>
      <c r="C17" s="1" t="s">
        <v>4</v>
      </c>
      <c r="D17" s="10" t="s">
        <v>29</v>
      </c>
      <c r="E17" s="3">
        <v>3.66</v>
      </c>
      <c r="F17" s="14">
        <f t="shared" si="1"/>
        <v>5453400</v>
      </c>
      <c r="G17" s="14">
        <f t="shared" si="6"/>
        <v>572607</v>
      </c>
      <c r="H17" s="14">
        <f t="shared" si="7"/>
        <v>4880793</v>
      </c>
      <c r="I17" s="1"/>
      <c r="J17" s="14"/>
      <c r="K17" s="14"/>
      <c r="L17" s="14"/>
      <c r="M17" s="58">
        <f>E17*16%</f>
        <v>0.58560000000000001</v>
      </c>
      <c r="N17" s="14">
        <f t="shared" si="3"/>
        <v>872544</v>
      </c>
      <c r="O17" s="14">
        <f t="shared" si="8"/>
        <v>91617.12</v>
      </c>
      <c r="P17" s="14">
        <f t="shared" si="9"/>
        <v>780926.88</v>
      </c>
      <c r="Q17" s="3">
        <f t="shared" si="10"/>
        <v>1.2809999999999999</v>
      </c>
      <c r="R17" s="14">
        <f t="shared" si="4"/>
        <v>1908689.9999999998</v>
      </c>
      <c r="S17" s="14"/>
      <c r="T17" s="14">
        <f t="shared" si="11"/>
        <v>0</v>
      </c>
      <c r="U17" s="14">
        <f t="shared" si="5"/>
        <v>7570409.8799999999</v>
      </c>
      <c r="V17" s="4"/>
      <c r="W17" s="55"/>
      <c r="X17" s="55"/>
    </row>
    <row r="18" spans="1:35" s="5" customFormat="1" ht="20.100000000000001" customHeight="1" x14ac:dyDescent="0.15">
      <c r="A18" s="1">
        <v>8</v>
      </c>
      <c r="B18" s="6" t="s">
        <v>10</v>
      </c>
      <c r="C18" s="1" t="s">
        <v>4</v>
      </c>
      <c r="D18" s="10" t="s">
        <v>29</v>
      </c>
      <c r="E18" s="3">
        <v>3.66</v>
      </c>
      <c r="F18" s="14">
        <f t="shared" si="1"/>
        <v>5453400</v>
      </c>
      <c r="G18" s="14">
        <f t="shared" si="6"/>
        <v>572607</v>
      </c>
      <c r="H18" s="14">
        <f t="shared" si="7"/>
        <v>4880793</v>
      </c>
      <c r="I18" s="1"/>
      <c r="J18" s="14"/>
      <c r="K18" s="14"/>
      <c r="L18" s="14"/>
      <c r="M18" s="58">
        <f>E18*18%</f>
        <v>0.65880000000000005</v>
      </c>
      <c r="N18" s="14">
        <f t="shared" si="3"/>
        <v>981612.00000000012</v>
      </c>
      <c r="O18" s="14">
        <f t="shared" si="8"/>
        <v>103069.26000000001</v>
      </c>
      <c r="P18" s="14">
        <f t="shared" si="9"/>
        <v>878542.74000000011</v>
      </c>
      <c r="Q18" s="3">
        <f t="shared" si="10"/>
        <v>1.2809999999999999</v>
      </c>
      <c r="R18" s="14">
        <f t="shared" si="4"/>
        <v>1908689.9999999998</v>
      </c>
      <c r="S18" s="17">
        <v>0.15</v>
      </c>
      <c r="T18" s="14">
        <f t="shared" si="11"/>
        <v>223500</v>
      </c>
      <c r="U18" s="14">
        <f t="shared" si="5"/>
        <v>7891525.7400000002</v>
      </c>
      <c r="V18" s="4"/>
      <c r="W18" s="55"/>
      <c r="X18" s="55"/>
    </row>
    <row r="19" spans="1:35" s="5" customFormat="1" ht="20.100000000000001" customHeight="1" x14ac:dyDescent="0.15">
      <c r="A19" s="1">
        <v>9</v>
      </c>
      <c r="B19" s="6" t="s">
        <v>3</v>
      </c>
      <c r="C19" s="1" t="s">
        <v>4</v>
      </c>
      <c r="D19" s="10" t="s">
        <v>29</v>
      </c>
      <c r="E19" s="3">
        <v>3.66</v>
      </c>
      <c r="F19" s="14">
        <f t="shared" si="1"/>
        <v>5453400</v>
      </c>
      <c r="G19" s="14">
        <f t="shared" si="6"/>
        <v>572607</v>
      </c>
      <c r="H19" s="14">
        <f t="shared" si="7"/>
        <v>4880793</v>
      </c>
      <c r="I19" s="1"/>
      <c r="J19" s="14"/>
      <c r="K19" s="14"/>
      <c r="L19" s="14"/>
      <c r="M19" s="58">
        <f>E19*13%</f>
        <v>0.47580000000000006</v>
      </c>
      <c r="N19" s="14">
        <f t="shared" si="3"/>
        <v>708942.00000000012</v>
      </c>
      <c r="O19" s="14">
        <f t="shared" si="8"/>
        <v>74438.91</v>
      </c>
      <c r="P19" s="14">
        <f t="shared" si="9"/>
        <v>634503.09000000008</v>
      </c>
      <c r="Q19" s="3">
        <f t="shared" si="10"/>
        <v>1.2809999999999999</v>
      </c>
      <c r="R19" s="14">
        <f t="shared" si="4"/>
        <v>1908689.9999999998</v>
      </c>
      <c r="S19" s="14"/>
      <c r="T19" s="14">
        <f t="shared" si="11"/>
        <v>0</v>
      </c>
      <c r="U19" s="14">
        <f t="shared" si="5"/>
        <v>7423986.0899999999</v>
      </c>
      <c r="V19" s="4"/>
      <c r="W19" s="55"/>
      <c r="X19" s="55"/>
    </row>
    <row r="20" spans="1:35" s="5" customFormat="1" ht="20.100000000000001" customHeight="1" x14ac:dyDescent="0.15">
      <c r="A20" s="1">
        <v>10</v>
      </c>
      <c r="B20" s="2" t="s">
        <v>11</v>
      </c>
      <c r="C20" s="1" t="s">
        <v>4</v>
      </c>
      <c r="D20" s="10" t="s">
        <v>29</v>
      </c>
      <c r="E20" s="3">
        <v>3.33</v>
      </c>
      <c r="F20" s="14">
        <f t="shared" si="1"/>
        <v>4961700</v>
      </c>
      <c r="G20" s="14">
        <f>F20*10.5%</f>
        <v>520978.5</v>
      </c>
      <c r="H20" s="14">
        <f>F20-G20</f>
        <v>4440721.5</v>
      </c>
      <c r="I20" s="1"/>
      <c r="J20" s="14"/>
      <c r="K20" s="14"/>
      <c r="L20" s="14"/>
      <c r="M20" s="58">
        <f>E20*12%</f>
        <v>0.39960000000000001</v>
      </c>
      <c r="N20" s="14">
        <f t="shared" si="3"/>
        <v>595404</v>
      </c>
      <c r="O20" s="14">
        <f t="shared" si="8"/>
        <v>62517.42</v>
      </c>
      <c r="P20" s="14">
        <f t="shared" si="9"/>
        <v>532886.57999999996</v>
      </c>
      <c r="Q20" s="3">
        <f t="shared" si="10"/>
        <v>1.1655</v>
      </c>
      <c r="R20" s="14">
        <f t="shared" si="4"/>
        <v>1736595</v>
      </c>
      <c r="S20" s="45"/>
      <c r="T20" s="14">
        <f t="shared" si="11"/>
        <v>0</v>
      </c>
      <c r="U20" s="14">
        <f t="shared" si="5"/>
        <v>6710203.0800000001</v>
      </c>
      <c r="V20" s="4"/>
      <c r="W20" s="55"/>
      <c r="X20" s="55"/>
    </row>
    <row r="21" spans="1:35" s="5" customFormat="1" ht="20.100000000000001" customHeight="1" x14ac:dyDescent="0.15">
      <c r="A21" s="1">
        <v>11</v>
      </c>
      <c r="B21" s="2" t="s">
        <v>12</v>
      </c>
      <c r="C21" s="1" t="s">
        <v>4</v>
      </c>
      <c r="D21" s="10" t="s">
        <v>29</v>
      </c>
      <c r="E21" s="3">
        <v>3.33</v>
      </c>
      <c r="F21" s="14">
        <f t="shared" si="1"/>
        <v>4961700</v>
      </c>
      <c r="G21" s="14">
        <f t="shared" si="6"/>
        <v>520978.5</v>
      </c>
      <c r="H21" s="14">
        <f t="shared" si="7"/>
        <v>4440721.5</v>
      </c>
      <c r="I21" s="1"/>
      <c r="J21" s="14"/>
      <c r="K21" s="14"/>
      <c r="L21" s="14"/>
      <c r="M21" s="58">
        <f>E21*11%</f>
        <v>0.36630000000000001</v>
      </c>
      <c r="N21" s="14">
        <f t="shared" si="3"/>
        <v>545787</v>
      </c>
      <c r="O21" s="14">
        <f t="shared" si="8"/>
        <v>57307.634999999995</v>
      </c>
      <c r="P21" s="14">
        <f t="shared" si="9"/>
        <v>488479.36499999999</v>
      </c>
      <c r="Q21" s="3">
        <f t="shared" si="10"/>
        <v>1.1655</v>
      </c>
      <c r="R21" s="14">
        <f t="shared" si="4"/>
        <v>1736595</v>
      </c>
      <c r="S21" s="14"/>
      <c r="T21" s="14">
        <f t="shared" si="11"/>
        <v>0</v>
      </c>
      <c r="U21" s="14">
        <f t="shared" si="5"/>
        <v>6665795.8650000002</v>
      </c>
      <c r="V21" s="4"/>
      <c r="W21" s="55"/>
      <c r="X21" s="55"/>
    </row>
    <row r="22" spans="1:35" s="5" customFormat="1" ht="20.100000000000001" customHeight="1" x14ac:dyDescent="0.15">
      <c r="A22" s="1">
        <v>12</v>
      </c>
      <c r="B22" s="2" t="s">
        <v>13</v>
      </c>
      <c r="C22" s="1" t="s">
        <v>4</v>
      </c>
      <c r="D22" s="10" t="s">
        <v>29</v>
      </c>
      <c r="E22" s="3">
        <v>3.03</v>
      </c>
      <c r="F22" s="14">
        <f t="shared" si="1"/>
        <v>4514700</v>
      </c>
      <c r="G22" s="14">
        <f t="shared" si="6"/>
        <v>474043.5</v>
      </c>
      <c r="H22" s="14">
        <f t="shared" si="7"/>
        <v>4040656.5</v>
      </c>
      <c r="I22" s="1"/>
      <c r="J22" s="14"/>
      <c r="K22" s="14"/>
      <c r="L22" s="14"/>
      <c r="M22" s="58">
        <f>E22*10%</f>
        <v>0.30299999999999999</v>
      </c>
      <c r="N22" s="14">
        <f t="shared" si="3"/>
        <v>451470</v>
      </c>
      <c r="O22" s="14">
        <f t="shared" si="8"/>
        <v>47404.35</v>
      </c>
      <c r="P22" s="14">
        <f t="shared" si="9"/>
        <v>404065.65</v>
      </c>
      <c r="Q22" s="3">
        <f t="shared" si="10"/>
        <v>1.0604999999999998</v>
      </c>
      <c r="R22" s="14">
        <f t="shared" si="4"/>
        <v>1580144.9999999998</v>
      </c>
      <c r="S22" s="14"/>
      <c r="T22" s="14">
        <f t="shared" si="11"/>
        <v>0</v>
      </c>
      <c r="U22" s="14">
        <f t="shared" si="5"/>
        <v>6024867.1500000004</v>
      </c>
      <c r="V22" s="4"/>
      <c r="W22" s="56"/>
      <c r="X22" s="55"/>
    </row>
    <row r="23" spans="1:35" s="5" customFormat="1" ht="20.100000000000001" customHeight="1" x14ac:dyDescent="0.15">
      <c r="A23" s="1">
        <v>13</v>
      </c>
      <c r="B23" s="2" t="s">
        <v>23</v>
      </c>
      <c r="C23" s="1" t="s">
        <v>4</v>
      </c>
      <c r="D23" s="10" t="s">
        <v>29</v>
      </c>
      <c r="E23" s="3">
        <v>3.33</v>
      </c>
      <c r="F23" s="14">
        <f t="shared" si="1"/>
        <v>4961700</v>
      </c>
      <c r="G23" s="14">
        <f>F23*10.5%</f>
        <v>520978.5</v>
      </c>
      <c r="H23" s="14">
        <f>F23-G23</f>
        <v>4440721.5</v>
      </c>
      <c r="I23" s="1"/>
      <c r="J23" s="14"/>
      <c r="K23" s="14"/>
      <c r="L23" s="14"/>
      <c r="M23" s="58">
        <f t="shared" ref="M23:M25" si="12">E23*10%</f>
        <v>0.33300000000000002</v>
      </c>
      <c r="N23" s="14">
        <f t="shared" si="3"/>
        <v>496170</v>
      </c>
      <c r="O23" s="14">
        <f t="shared" si="8"/>
        <v>52097.85</v>
      </c>
      <c r="P23" s="14">
        <f t="shared" si="9"/>
        <v>444072.15</v>
      </c>
      <c r="Q23" s="3">
        <f t="shared" si="10"/>
        <v>1.1655</v>
      </c>
      <c r="R23" s="14">
        <f t="shared" si="4"/>
        <v>1736595</v>
      </c>
      <c r="S23" s="45">
        <v>0.2</v>
      </c>
      <c r="T23" s="14">
        <f t="shared" si="11"/>
        <v>298000</v>
      </c>
      <c r="U23" s="14">
        <f t="shared" si="5"/>
        <v>6919388.6500000004</v>
      </c>
      <c r="V23" s="4"/>
      <c r="W23" s="49"/>
      <c r="X23" s="55"/>
    </row>
    <row r="24" spans="1:35" s="5" customFormat="1" ht="20.100000000000001" customHeight="1" x14ac:dyDescent="0.15">
      <c r="A24" s="1">
        <v>14</v>
      </c>
      <c r="B24" s="2" t="s">
        <v>14</v>
      </c>
      <c r="C24" s="1" t="s">
        <v>4</v>
      </c>
      <c r="D24" s="10" t="s">
        <v>29</v>
      </c>
      <c r="E24" s="3">
        <v>3.33</v>
      </c>
      <c r="F24" s="14">
        <f t="shared" si="1"/>
        <v>4961700</v>
      </c>
      <c r="G24" s="14">
        <f t="shared" si="6"/>
        <v>520978.5</v>
      </c>
      <c r="H24" s="14">
        <f t="shared" si="7"/>
        <v>4440721.5</v>
      </c>
      <c r="I24" s="1"/>
      <c r="J24" s="14"/>
      <c r="K24" s="14"/>
      <c r="L24" s="14"/>
      <c r="M24" s="3">
        <f t="shared" si="12"/>
        <v>0.33300000000000002</v>
      </c>
      <c r="N24" s="14">
        <f t="shared" si="3"/>
        <v>496170</v>
      </c>
      <c r="O24" s="14">
        <f t="shared" si="8"/>
        <v>52097.85</v>
      </c>
      <c r="P24" s="14">
        <f t="shared" si="9"/>
        <v>444072.15</v>
      </c>
      <c r="Q24" s="3">
        <f t="shared" si="10"/>
        <v>1.1655</v>
      </c>
      <c r="R24" s="14">
        <f t="shared" si="4"/>
        <v>1736595</v>
      </c>
      <c r="S24" s="14"/>
      <c r="T24" s="14">
        <f t="shared" si="11"/>
        <v>0</v>
      </c>
      <c r="U24" s="14">
        <f t="shared" si="5"/>
        <v>6621388.6500000004</v>
      </c>
      <c r="V24" s="4"/>
      <c r="W24" s="49"/>
      <c r="X24" s="55"/>
    </row>
    <row r="25" spans="1:35" s="5" customFormat="1" ht="20.100000000000001" customHeight="1" x14ac:dyDescent="0.15">
      <c r="A25" s="1">
        <v>15</v>
      </c>
      <c r="B25" s="2" t="s">
        <v>15</v>
      </c>
      <c r="C25" s="1" t="s">
        <v>4</v>
      </c>
      <c r="D25" s="10" t="s">
        <v>29</v>
      </c>
      <c r="E25" s="3">
        <v>3.33</v>
      </c>
      <c r="F25" s="14">
        <f t="shared" si="1"/>
        <v>4961700</v>
      </c>
      <c r="G25" s="14">
        <f>F25*10.5%</f>
        <v>520978.5</v>
      </c>
      <c r="H25" s="14">
        <f>F25-G25</f>
        <v>4440721.5</v>
      </c>
      <c r="I25" s="1"/>
      <c r="J25" s="14"/>
      <c r="K25" s="14"/>
      <c r="L25" s="14"/>
      <c r="M25" s="3">
        <f t="shared" si="12"/>
        <v>0.33300000000000002</v>
      </c>
      <c r="N25" s="14">
        <f t="shared" si="3"/>
        <v>496170</v>
      </c>
      <c r="O25" s="14">
        <f t="shared" si="8"/>
        <v>52097.85</v>
      </c>
      <c r="P25" s="14">
        <f t="shared" si="9"/>
        <v>444072.15</v>
      </c>
      <c r="Q25" s="3">
        <f t="shared" si="10"/>
        <v>1.1655</v>
      </c>
      <c r="R25" s="14">
        <f t="shared" si="4"/>
        <v>1736595</v>
      </c>
      <c r="S25" s="17">
        <v>0.15</v>
      </c>
      <c r="T25" s="14">
        <f t="shared" si="11"/>
        <v>223500</v>
      </c>
      <c r="U25" s="14">
        <f t="shared" si="5"/>
        <v>6844888.6500000004</v>
      </c>
      <c r="V25" s="4"/>
      <c r="W25" s="49"/>
      <c r="X25" s="55"/>
    </row>
    <row r="26" spans="1:35" s="5" customFormat="1" ht="20.100000000000001" customHeight="1" x14ac:dyDescent="0.15">
      <c r="A26" s="1">
        <v>16</v>
      </c>
      <c r="B26" s="2" t="s">
        <v>16</v>
      </c>
      <c r="C26" s="1" t="s">
        <v>4</v>
      </c>
      <c r="D26" s="10" t="s">
        <v>29</v>
      </c>
      <c r="E26" s="3">
        <v>3.03</v>
      </c>
      <c r="F26" s="14">
        <f t="shared" si="1"/>
        <v>4514700</v>
      </c>
      <c r="G26" s="14">
        <f t="shared" si="6"/>
        <v>474043.5</v>
      </c>
      <c r="H26" s="14">
        <f t="shared" si="7"/>
        <v>4040656.5</v>
      </c>
      <c r="I26" s="1"/>
      <c r="J26" s="14"/>
      <c r="K26" s="14"/>
      <c r="L26" s="14"/>
      <c r="M26" s="3">
        <f>E26*9%</f>
        <v>0.2727</v>
      </c>
      <c r="N26" s="14">
        <f t="shared" si="3"/>
        <v>406323</v>
      </c>
      <c r="O26" s="14">
        <f t="shared" si="8"/>
        <v>42663.915000000001</v>
      </c>
      <c r="P26" s="14">
        <f t="shared" si="9"/>
        <v>363659.08500000002</v>
      </c>
      <c r="Q26" s="3">
        <f t="shared" si="10"/>
        <v>1.0604999999999998</v>
      </c>
      <c r="R26" s="14">
        <f t="shared" si="4"/>
        <v>1580144.9999999998</v>
      </c>
      <c r="S26" s="14"/>
      <c r="T26" s="14">
        <f t="shared" si="11"/>
        <v>0</v>
      </c>
      <c r="U26" s="14">
        <f t="shared" si="5"/>
        <v>5984460.585</v>
      </c>
      <c r="V26" s="4"/>
      <c r="W26" s="56"/>
      <c r="X26" s="55"/>
    </row>
    <row r="27" spans="1:35" s="5" customFormat="1" ht="20.100000000000001" customHeight="1" x14ac:dyDescent="0.15">
      <c r="A27" s="1">
        <v>17</v>
      </c>
      <c r="B27" s="2" t="s">
        <v>59</v>
      </c>
      <c r="C27" s="1" t="s">
        <v>4</v>
      </c>
      <c r="D27" s="10" t="s">
        <v>29</v>
      </c>
      <c r="E27" s="3">
        <v>2.2599999999999998</v>
      </c>
      <c r="F27" s="14">
        <f t="shared" si="1"/>
        <v>3367399.9999999995</v>
      </c>
      <c r="G27" s="14">
        <f>F27*10.5%</f>
        <v>353576.99999999994</v>
      </c>
      <c r="H27" s="14">
        <f>F27-G27</f>
        <v>3013822.9999999995</v>
      </c>
      <c r="I27" s="1"/>
      <c r="J27" s="14"/>
      <c r="K27" s="14"/>
      <c r="L27" s="14"/>
      <c r="M27" s="3">
        <f>E27*6%</f>
        <v>0.13559999999999997</v>
      </c>
      <c r="N27" s="14">
        <f t="shared" si="3"/>
        <v>202043.99999999994</v>
      </c>
      <c r="O27" s="14">
        <f t="shared" si="8"/>
        <v>21214.619999999992</v>
      </c>
      <c r="P27" s="14">
        <f t="shared" si="9"/>
        <v>180829.37999999995</v>
      </c>
      <c r="Q27" s="3">
        <f>E27*35%</f>
        <v>0.79099999999999993</v>
      </c>
      <c r="R27" s="14">
        <f t="shared" si="4"/>
        <v>1178590</v>
      </c>
      <c r="S27" s="14"/>
      <c r="T27" s="14">
        <f t="shared" si="11"/>
        <v>0</v>
      </c>
      <c r="U27" s="14">
        <f t="shared" si="5"/>
        <v>4373242.379999999</v>
      </c>
      <c r="V27" s="4"/>
      <c r="W27" s="56"/>
      <c r="X27" s="55"/>
    </row>
    <row r="28" spans="1:35" s="5" customFormat="1" ht="20.100000000000001" customHeight="1" x14ac:dyDescent="0.15">
      <c r="A28" s="1">
        <v>18</v>
      </c>
      <c r="B28" s="2" t="s">
        <v>28</v>
      </c>
      <c r="C28" s="1" t="s">
        <v>4</v>
      </c>
      <c r="D28" s="10" t="s">
        <v>29</v>
      </c>
      <c r="E28" s="54">
        <v>2.41</v>
      </c>
      <c r="F28" s="14">
        <f t="shared" si="1"/>
        <v>3590900</v>
      </c>
      <c r="G28" s="14">
        <f t="shared" si="6"/>
        <v>377044.5</v>
      </c>
      <c r="H28" s="14">
        <f t="shared" si="7"/>
        <v>3213855.5</v>
      </c>
      <c r="I28" s="1"/>
      <c r="J28" s="14"/>
      <c r="K28" s="14"/>
      <c r="L28" s="14"/>
      <c r="M28" s="7"/>
      <c r="N28" s="14"/>
      <c r="O28" s="14"/>
      <c r="P28" s="14"/>
      <c r="Q28" s="3">
        <f t="shared" si="10"/>
        <v>0.84350000000000003</v>
      </c>
      <c r="R28" s="14">
        <f t="shared" si="4"/>
        <v>1256815</v>
      </c>
      <c r="S28" s="14"/>
      <c r="T28" s="14">
        <f t="shared" si="11"/>
        <v>0</v>
      </c>
      <c r="U28" s="14">
        <f t="shared" si="5"/>
        <v>4470670.5</v>
      </c>
      <c r="V28" s="4"/>
      <c r="W28" s="56"/>
      <c r="X28" s="55"/>
    </row>
    <row r="29" spans="1:35" s="39" customFormat="1" ht="20.100000000000001" customHeight="1" x14ac:dyDescent="0.15">
      <c r="A29" s="67" t="s">
        <v>58</v>
      </c>
      <c r="B29" s="68"/>
      <c r="C29" s="18"/>
      <c r="D29" s="18"/>
      <c r="E29" s="25">
        <f>E10</f>
        <v>61.64</v>
      </c>
      <c r="F29" s="20">
        <f>F10</f>
        <v>91843600</v>
      </c>
      <c r="G29" s="20">
        <f t="shared" ref="G29:U29" si="13">G10</f>
        <v>9643578</v>
      </c>
      <c r="H29" s="20">
        <f t="shared" si="13"/>
        <v>82200022</v>
      </c>
      <c r="I29" s="20">
        <f t="shared" si="13"/>
        <v>1.2</v>
      </c>
      <c r="J29" s="20">
        <f t="shared" si="13"/>
        <v>1788000</v>
      </c>
      <c r="K29" s="20">
        <f t="shared" si="13"/>
        <v>187740</v>
      </c>
      <c r="L29" s="20">
        <f t="shared" si="13"/>
        <v>1600260</v>
      </c>
      <c r="M29" s="20">
        <f t="shared" si="13"/>
        <v>8.8518000000000026</v>
      </c>
      <c r="N29" s="20">
        <f t="shared" si="13"/>
        <v>13189182</v>
      </c>
      <c r="O29" s="20">
        <f t="shared" si="13"/>
        <v>1384864.1100000003</v>
      </c>
      <c r="P29" s="20">
        <f t="shared" si="13"/>
        <v>11804317.890000004</v>
      </c>
      <c r="Q29" s="20">
        <f t="shared" si="13"/>
        <v>21.994000000000003</v>
      </c>
      <c r="R29" s="20">
        <f t="shared" si="13"/>
        <v>32771060</v>
      </c>
      <c r="S29" s="20">
        <f t="shared" si="13"/>
        <v>0.65</v>
      </c>
      <c r="T29" s="20">
        <f t="shared" si="13"/>
        <v>968500</v>
      </c>
      <c r="U29" s="20">
        <f t="shared" si="13"/>
        <v>129344159.89</v>
      </c>
      <c r="V29" s="13"/>
    </row>
    <row r="30" spans="1:35" ht="17.25" customHeight="1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</row>
    <row r="31" spans="1:35" s="41" customFormat="1" ht="14.25" customHeight="1" x14ac:dyDescent="0.25">
      <c r="A31" s="27"/>
      <c r="B31" s="27"/>
      <c r="C31" s="27"/>
      <c r="D31" s="27"/>
      <c r="E31" s="28"/>
      <c r="F31" s="27"/>
      <c r="G31" s="27"/>
      <c r="H31" s="27"/>
      <c r="I31" s="27"/>
      <c r="J31" s="29"/>
      <c r="K31" s="70" t="s">
        <v>75</v>
      </c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1:35" ht="13.5" customHeight="1" x14ac:dyDescent="0.2">
      <c r="A32" s="26" t="s">
        <v>19</v>
      </c>
      <c r="C32" s="69" t="s">
        <v>56</v>
      </c>
      <c r="D32" s="69"/>
      <c r="E32" s="69"/>
      <c r="F32" s="69"/>
      <c r="G32" s="69"/>
      <c r="H32" s="69"/>
      <c r="J32" s="26"/>
      <c r="K32" s="69" t="s">
        <v>57</v>
      </c>
      <c r="L32" s="69"/>
      <c r="M32" s="69"/>
      <c r="N32" s="69"/>
      <c r="O32" s="69"/>
      <c r="P32" s="69"/>
      <c r="Q32" s="69"/>
      <c r="R32" s="69"/>
      <c r="S32" s="69"/>
      <c r="T32" s="69"/>
      <c r="U32" s="69"/>
    </row>
    <row r="33" spans="1:21" ht="18" customHeight="1" x14ac:dyDescent="0.2">
      <c r="A33" s="32"/>
      <c r="B33" s="32"/>
      <c r="C33" s="32"/>
      <c r="D33" s="32"/>
      <c r="E33" s="42"/>
      <c r="F33" s="36"/>
      <c r="G33" s="36"/>
      <c r="H33" s="36"/>
      <c r="J33" s="32"/>
      <c r="K33" s="32"/>
      <c r="L33" s="32"/>
      <c r="M33" s="32"/>
      <c r="N33" s="32"/>
      <c r="O33" s="32"/>
      <c r="Q33" s="26"/>
      <c r="R33" s="26"/>
      <c r="S33" s="26"/>
      <c r="T33" s="26"/>
      <c r="U33" s="26"/>
    </row>
    <row r="34" spans="1:21" ht="18" customHeight="1" x14ac:dyDescent="0.2">
      <c r="A34" s="32"/>
      <c r="B34" s="32"/>
      <c r="C34" s="32"/>
      <c r="D34" s="32"/>
      <c r="E34" s="42"/>
      <c r="F34" s="36"/>
      <c r="G34" s="36"/>
      <c r="H34" s="36"/>
      <c r="J34" s="32"/>
      <c r="K34" s="32"/>
      <c r="L34" s="32"/>
      <c r="M34" s="32"/>
      <c r="N34" s="32"/>
      <c r="O34" s="32"/>
      <c r="Q34" s="26"/>
      <c r="R34" s="26"/>
      <c r="S34" s="26"/>
      <c r="T34" s="26"/>
      <c r="U34" s="26"/>
    </row>
    <row r="35" spans="1:21" ht="17.100000000000001" hidden="1" customHeight="1" x14ac:dyDescent="0.2">
      <c r="D35" s="26"/>
      <c r="F35" s="36"/>
      <c r="G35" s="36"/>
      <c r="H35" s="36"/>
      <c r="J35" s="31"/>
      <c r="K35" s="31"/>
      <c r="L35" s="31"/>
      <c r="M35" s="31"/>
      <c r="N35" s="26"/>
      <c r="O35" s="26"/>
      <c r="P35" s="31"/>
      <c r="Q35" s="26"/>
      <c r="R35" s="26"/>
      <c r="S35" s="26"/>
      <c r="T35" s="26"/>
      <c r="U35" s="26"/>
    </row>
    <row r="36" spans="1:21" ht="17.100000000000001" customHeight="1" x14ac:dyDescent="0.2">
      <c r="D36" s="26"/>
      <c r="F36" s="36"/>
      <c r="G36" s="36"/>
      <c r="H36" s="36"/>
      <c r="J36" s="31"/>
      <c r="K36" s="31"/>
      <c r="L36" s="31"/>
      <c r="M36" s="31"/>
      <c r="N36" s="26"/>
      <c r="O36" s="26"/>
      <c r="P36" s="31"/>
      <c r="Q36" s="26"/>
      <c r="R36" s="26"/>
      <c r="S36" s="26"/>
      <c r="T36" s="26"/>
      <c r="U36" s="26"/>
    </row>
    <row r="37" spans="1:21" ht="14.25" customHeight="1" x14ac:dyDescent="0.2">
      <c r="A37" s="31"/>
      <c r="B37" s="31"/>
      <c r="C37" s="63" t="s">
        <v>31</v>
      </c>
      <c r="D37" s="63"/>
      <c r="E37" s="63"/>
      <c r="F37" s="63"/>
      <c r="G37" s="63"/>
      <c r="H37" s="63"/>
      <c r="I37" s="47"/>
      <c r="J37" s="31"/>
      <c r="K37" s="63" t="s">
        <v>30</v>
      </c>
      <c r="L37" s="63"/>
      <c r="M37" s="63"/>
      <c r="N37" s="63"/>
      <c r="O37" s="63"/>
      <c r="P37" s="63"/>
      <c r="Q37" s="63"/>
      <c r="R37" s="63"/>
      <c r="S37" s="63"/>
      <c r="T37" s="63"/>
      <c r="U37" s="63"/>
    </row>
    <row r="38" spans="1:21" ht="21" customHeight="1" x14ac:dyDescent="0.2">
      <c r="F38" s="36"/>
      <c r="G38" s="36"/>
      <c r="H38" s="36"/>
      <c r="J38" s="31"/>
      <c r="K38" s="31"/>
      <c r="L38" s="31"/>
      <c r="M38" s="31"/>
      <c r="N38" s="26"/>
      <c r="O38" s="26"/>
      <c r="P38" s="26"/>
      <c r="Q38" s="26"/>
      <c r="R38" s="26"/>
      <c r="S38" s="26"/>
      <c r="T38" s="26"/>
      <c r="U38" s="26"/>
    </row>
    <row r="41" spans="1:2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</row>
  </sheetData>
  <mergeCells count="29">
    <mergeCell ref="A1:F1"/>
    <mergeCell ref="A2:F2"/>
    <mergeCell ref="A3:V3"/>
    <mergeCell ref="A4:V4"/>
    <mergeCell ref="A5:U5"/>
    <mergeCell ref="V7:V9"/>
    <mergeCell ref="E8:E9"/>
    <mergeCell ref="F8:F9"/>
    <mergeCell ref="G8:G9"/>
    <mergeCell ref="H8:H9"/>
    <mergeCell ref="I8:L8"/>
    <mergeCell ref="M8:P8"/>
    <mergeCell ref="Q8:R8"/>
    <mergeCell ref="E7:H7"/>
    <mergeCell ref="A41:U41"/>
    <mergeCell ref="S8:T8"/>
    <mergeCell ref="A29:B29"/>
    <mergeCell ref="A30:U30"/>
    <mergeCell ref="A7:A9"/>
    <mergeCell ref="B7:B9"/>
    <mergeCell ref="C7:C9"/>
    <mergeCell ref="D7:D9"/>
    <mergeCell ref="K31:U31"/>
    <mergeCell ref="C32:H32"/>
    <mergeCell ref="K32:U32"/>
    <mergeCell ref="C37:H37"/>
    <mergeCell ref="K37:U37"/>
    <mergeCell ref="I7:T7"/>
    <mergeCell ref="U7:U9"/>
  </mergeCells>
  <pageMargins left="0" right="0" top="0" bottom="0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zoomScale="130" zoomScaleNormal="130" workbookViewId="0">
      <selection activeCell="T10" sqref="T10"/>
    </sheetView>
  </sheetViews>
  <sheetFormatPr defaultRowHeight="12.75" x14ac:dyDescent="0.2"/>
  <cols>
    <col min="1" max="1" width="2.42578125" style="26" customWidth="1"/>
    <col min="2" max="2" width="14.85546875" style="26" customWidth="1"/>
    <col min="3" max="3" width="3.28515625" style="26" customWidth="1"/>
    <col min="4" max="4" width="6.5703125" style="34" customWidth="1"/>
    <col min="5" max="5" width="4.42578125" style="35" customWidth="1"/>
    <col min="6" max="6" width="8.140625" style="26" customWidth="1"/>
    <col min="7" max="7" width="7.5703125" style="26" customWidth="1"/>
    <col min="8" max="8" width="8.140625" style="26" customWidth="1"/>
    <col min="9" max="9" width="3.85546875" style="36" customWidth="1"/>
    <col min="10" max="10" width="6.85546875" style="36" customWidth="1"/>
    <col min="11" max="11" width="5.7109375" style="36" customWidth="1"/>
    <col min="12" max="12" width="6.7109375" style="36" customWidth="1"/>
    <col min="13" max="13" width="4" style="36" customWidth="1"/>
    <col min="14" max="14" width="7.42578125" style="36" customWidth="1"/>
    <col min="15" max="15" width="7" style="36" customWidth="1"/>
    <col min="16" max="16" width="7.5703125" style="36" customWidth="1"/>
    <col min="17" max="17" width="4.5703125" style="36" customWidth="1"/>
    <col min="18" max="18" width="7.42578125" style="36" customWidth="1"/>
    <col min="19" max="19" width="3.85546875" style="36" customWidth="1"/>
    <col min="20" max="20" width="6.85546875" style="36" customWidth="1"/>
    <col min="21" max="21" width="10.5703125" style="31" customWidth="1"/>
    <col min="22" max="22" width="8.7109375" style="26" customWidth="1"/>
    <col min="23" max="23" width="9.28515625" style="26" bestFit="1" customWidth="1"/>
    <col min="24" max="24" width="16.42578125" style="26" bestFit="1" customWidth="1"/>
    <col min="25" max="252" width="9" style="26"/>
    <col min="253" max="253" width="3.28515625" style="26" customWidth="1"/>
    <col min="254" max="254" width="22.5703125" style="26" customWidth="1"/>
    <col min="255" max="255" width="6.140625" style="26" customWidth="1"/>
    <col min="256" max="256" width="7.5703125" style="26" customWidth="1"/>
    <col min="257" max="257" width="7.28515625" style="26" customWidth="1"/>
    <col min="258" max="258" width="6.85546875" style="26" customWidth="1"/>
    <col min="259" max="259" width="6.7109375" style="26" customWidth="1"/>
    <col min="260" max="261" width="7.85546875" style="26" customWidth="1"/>
    <col min="262" max="264" width="11.140625" style="26" customWidth="1"/>
    <col min="265" max="267" width="9.85546875" style="26" customWidth="1"/>
    <col min="268" max="270" width="9.28515625" style="26" customWidth="1"/>
    <col min="271" max="273" width="10" style="26" customWidth="1"/>
    <col min="274" max="274" width="10.5703125" style="26" customWidth="1"/>
    <col min="275" max="275" width="10.28515625" style="26" customWidth="1"/>
    <col min="276" max="276" width="11.85546875" style="26" customWidth="1"/>
    <col min="277" max="277" width="14" style="26" customWidth="1"/>
    <col min="278" max="279" width="9" style="26"/>
    <col min="280" max="280" width="16.42578125" style="26" bestFit="1" customWidth="1"/>
    <col min="281" max="508" width="9" style="26"/>
    <col min="509" max="509" width="3.28515625" style="26" customWidth="1"/>
    <col min="510" max="510" width="22.5703125" style="26" customWidth="1"/>
    <col min="511" max="511" width="6.140625" style="26" customWidth="1"/>
    <col min="512" max="512" width="7.5703125" style="26" customWidth="1"/>
    <col min="513" max="513" width="7.28515625" style="26" customWidth="1"/>
    <col min="514" max="514" width="6.85546875" style="26" customWidth="1"/>
    <col min="515" max="515" width="6.7109375" style="26" customWidth="1"/>
    <col min="516" max="517" width="7.85546875" style="26" customWidth="1"/>
    <col min="518" max="520" width="11.140625" style="26" customWidth="1"/>
    <col min="521" max="523" width="9.85546875" style="26" customWidth="1"/>
    <col min="524" max="526" width="9.28515625" style="26" customWidth="1"/>
    <col min="527" max="529" width="10" style="26" customWidth="1"/>
    <col min="530" max="530" width="10.5703125" style="26" customWidth="1"/>
    <col min="531" max="531" width="10.28515625" style="26" customWidth="1"/>
    <col min="532" max="532" width="11.85546875" style="26" customWidth="1"/>
    <col min="533" max="533" width="14" style="26" customWidth="1"/>
    <col min="534" max="535" width="9" style="26"/>
    <col min="536" max="536" width="16.42578125" style="26" bestFit="1" customWidth="1"/>
    <col min="537" max="764" width="9" style="26"/>
    <col min="765" max="765" width="3.28515625" style="26" customWidth="1"/>
    <col min="766" max="766" width="22.5703125" style="26" customWidth="1"/>
    <col min="767" max="767" width="6.140625" style="26" customWidth="1"/>
    <col min="768" max="768" width="7.5703125" style="26" customWidth="1"/>
    <col min="769" max="769" width="7.28515625" style="26" customWidth="1"/>
    <col min="770" max="770" width="6.85546875" style="26" customWidth="1"/>
    <col min="771" max="771" width="6.7109375" style="26" customWidth="1"/>
    <col min="772" max="773" width="7.85546875" style="26" customWidth="1"/>
    <col min="774" max="776" width="11.140625" style="26" customWidth="1"/>
    <col min="777" max="779" width="9.85546875" style="26" customWidth="1"/>
    <col min="780" max="782" width="9.28515625" style="26" customWidth="1"/>
    <col min="783" max="785" width="10" style="26" customWidth="1"/>
    <col min="786" max="786" width="10.5703125" style="26" customWidth="1"/>
    <col min="787" max="787" width="10.28515625" style="26" customWidth="1"/>
    <col min="788" max="788" width="11.85546875" style="26" customWidth="1"/>
    <col min="789" max="789" width="14" style="26" customWidth="1"/>
    <col min="790" max="791" width="9" style="26"/>
    <col min="792" max="792" width="16.42578125" style="26" bestFit="1" customWidth="1"/>
    <col min="793" max="1020" width="9" style="26"/>
    <col min="1021" max="1021" width="3.28515625" style="26" customWidth="1"/>
    <col min="1022" max="1022" width="22.5703125" style="26" customWidth="1"/>
    <col min="1023" max="1023" width="6.140625" style="26" customWidth="1"/>
    <col min="1024" max="1024" width="7.5703125" style="26" customWidth="1"/>
    <col min="1025" max="1025" width="7.28515625" style="26" customWidth="1"/>
    <col min="1026" max="1026" width="6.85546875" style="26" customWidth="1"/>
    <col min="1027" max="1027" width="6.7109375" style="26" customWidth="1"/>
    <col min="1028" max="1029" width="7.85546875" style="26" customWidth="1"/>
    <col min="1030" max="1032" width="11.140625" style="26" customWidth="1"/>
    <col min="1033" max="1035" width="9.85546875" style="26" customWidth="1"/>
    <col min="1036" max="1038" width="9.28515625" style="26" customWidth="1"/>
    <col min="1039" max="1041" width="10" style="26" customWidth="1"/>
    <col min="1042" max="1042" width="10.5703125" style="26" customWidth="1"/>
    <col min="1043" max="1043" width="10.28515625" style="26" customWidth="1"/>
    <col min="1044" max="1044" width="11.85546875" style="26" customWidth="1"/>
    <col min="1045" max="1045" width="14" style="26" customWidth="1"/>
    <col min="1046" max="1047" width="9" style="26"/>
    <col min="1048" max="1048" width="16.42578125" style="26" bestFit="1" customWidth="1"/>
    <col min="1049" max="1276" width="9" style="26"/>
    <col min="1277" max="1277" width="3.28515625" style="26" customWidth="1"/>
    <col min="1278" max="1278" width="22.5703125" style="26" customWidth="1"/>
    <col min="1279" max="1279" width="6.140625" style="26" customWidth="1"/>
    <col min="1280" max="1280" width="7.5703125" style="26" customWidth="1"/>
    <col min="1281" max="1281" width="7.28515625" style="26" customWidth="1"/>
    <col min="1282" max="1282" width="6.85546875" style="26" customWidth="1"/>
    <col min="1283" max="1283" width="6.7109375" style="26" customWidth="1"/>
    <col min="1284" max="1285" width="7.85546875" style="26" customWidth="1"/>
    <col min="1286" max="1288" width="11.140625" style="26" customWidth="1"/>
    <col min="1289" max="1291" width="9.85546875" style="26" customWidth="1"/>
    <col min="1292" max="1294" width="9.28515625" style="26" customWidth="1"/>
    <col min="1295" max="1297" width="10" style="26" customWidth="1"/>
    <col min="1298" max="1298" width="10.5703125" style="26" customWidth="1"/>
    <col min="1299" max="1299" width="10.28515625" style="26" customWidth="1"/>
    <col min="1300" max="1300" width="11.85546875" style="26" customWidth="1"/>
    <col min="1301" max="1301" width="14" style="26" customWidth="1"/>
    <col min="1302" max="1303" width="9" style="26"/>
    <col min="1304" max="1304" width="16.42578125" style="26" bestFit="1" customWidth="1"/>
    <col min="1305" max="1532" width="9" style="26"/>
    <col min="1533" max="1533" width="3.28515625" style="26" customWidth="1"/>
    <col min="1534" max="1534" width="22.5703125" style="26" customWidth="1"/>
    <col min="1535" max="1535" width="6.140625" style="26" customWidth="1"/>
    <col min="1536" max="1536" width="7.5703125" style="26" customWidth="1"/>
    <col min="1537" max="1537" width="7.28515625" style="26" customWidth="1"/>
    <col min="1538" max="1538" width="6.85546875" style="26" customWidth="1"/>
    <col min="1539" max="1539" width="6.7109375" style="26" customWidth="1"/>
    <col min="1540" max="1541" width="7.85546875" style="26" customWidth="1"/>
    <col min="1542" max="1544" width="11.140625" style="26" customWidth="1"/>
    <col min="1545" max="1547" width="9.85546875" style="26" customWidth="1"/>
    <col min="1548" max="1550" width="9.28515625" style="26" customWidth="1"/>
    <col min="1551" max="1553" width="10" style="26" customWidth="1"/>
    <col min="1554" max="1554" width="10.5703125" style="26" customWidth="1"/>
    <col min="1555" max="1555" width="10.28515625" style="26" customWidth="1"/>
    <col min="1556" max="1556" width="11.85546875" style="26" customWidth="1"/>
    <col min="1557" max="1557" width="14" style="26" customWidth="1"/>
    <col min="1558" max="1559" width="9" style="26"/>
    <col min="1560" max="1560" width="16.42578125" style="26" bestFit="1" customWidth="1"/>
    <col min="1561" max="1788" width="9" style="26"/>
    <col min="1789" max="1789" width="3.28515625" style="26" customWidth="1"/>
    <col min="1790" max="1790" width="22.5703125" style="26" customWidth="1"/>
    <col min="1791" max="1791" width="6.140625" style="26" customWidth="1"/>
    <col min="1792" max="1792" width="7.5703125" style="26" customWidth="1"/>
    <col min="1793" max="1793" width="7.28515625" style="26" customWidth="1"/>
    <col min="1794" max="1794" width="6.85546875" style="26" customWidth="1"/>
    <col min="1795" max="1795" width="6.7109375" style="26" customWidth="1"/>
    <col min="1796" max="1797" width="7.85546875" style="26" customWidth="1"/>
    <col min="1798" max="1800" width="11.140625" style="26" customWidth="1"/>
    <col min="1801" max="1803" width="9.85546875" style="26" customWidth="1"/>
    <col min="1804" max="1806" width="9.28515625" style="26" customWidth="1"/>
    <col min="1807" max="1809" width="10" style="26" customWidth="1"/>
    <col min="1810" max="1810" width="10.5703125" style="26" customWidth="1"/>
    <col min="1811" max="1811" width="10.28515625" style="26" customWidth="1"/>
    <col min="1812" max="1812" width="11.85546875" style="26" customWidth="1"/>
    <col min="1813" max="1813" width="14" style="26" customWidth="1"/>
    <col min="1814" max="1815" width="9" style="26"/>
    <col min="1816" max="1816" width="16.42578125" style="26" bestFit="1" customWidth="1"/>
    <col min="1817" max="2044" width="9" style="26"/>
    <col min="2045" max="2045" width="3.28515625" style="26" customWidth="1"/>
    <col min="2046" max="2046" width="22.5703125" style="26" customWidth="1"/>
    <col min="2047" max="2047" width="6.140625" style="26" customWidth="1"/>
    <col min="2048" max="2048" width="7.5703125" style="26" customWidth="1"/>
    <col min="2049" max="2049" width="7.28515625" style="26" customWidth="1"/>
    <col min="2050" max="2050" width="6.85546875" style="26" customWidth="1"/>
    <col min="2051" max="2051" width="6.7109375" style="26" customWidth="1"/>
    <col min="2052" max="2053" width="7.85546875" style="26" customWidth="1"/>
    <col min="2054" max="2056" width="11.140625" style="26" customWidth="1"/>
    <col min="2057" max="2059" width="9.85546875" style="26" customWidth="1"/>
    <col min="2060" max="2062" width="9.28515625" style="26" customWidth="1"/>
    <col min="2063" max="2065" width="10" style="26" customWidth="1"/>
    <col min="2066" max="2066" width="10.5703125" style="26" customWidth="1"/>
    <col min="2067" max="2067" width="10.28515625" style="26" customWidth="1"/>
    <col min="2068" max="2068" width="11.85546875" style="26" customWidth="1"/>
    <col min="2069" max="2069" width="14" style="26" customWidth="1"/>
    <col min="2070" max="2071" width="9" style="26"/>
    <col min="2072" max="2072" width="16.42578125" style="26" bestFit="1" customWidth="1"/>
    <col min="2073" max="2300" width="9" style="26"/>
    <col min="2301" max="2301" width="3.28515625" style="26" customWidth="1"/>
    <col min="2302" max="2302" width="22.5703125" style="26" customWidth="1"/>
    <col min="2303" max="2303" width="6.140625" style="26" customWidth="1"/>
    <col min="2304" max="2304" width="7.5703125" style="26" customWidth="1"/>
    <col min="2305" max="2305" width="7.28515625" style="26" customWidth="1"/>
    <col min="2306" max="2306" width="6.85546875" style="26" customWidth="1"/>
    <col min="2307" max="2307" width="6.7109375" style="26" customWidth="1"/>
    <col min="2308" max="2309" width="7.85546875" style="26" customWidth="1"/>
    <col min="2310" max="2312" width="11.140625" style="26" customWidth="1"/>
    <col min="2313" max="2315" width="9.85546875" style="26" customWidth="1"/>
    <col min="2316" max="2318" width="9.28515625" style="26" customWidth="1"/>
    <col min="2319" max="2321" width="10" style="26" customWidth="1"/>
    <col min="2322" max="2322" width="10.5703125" style="26" customWidth="1"/>
    <col min="2323" max="2323" width="10.28515625" style="26" customWidth="1"/>
    <col min="2324" max="2324" width="11.85546875" style="26" customWidth="1"/>
    <col min="2325" max="2325" width="14" style="26" customWidth="1"/>
    <col min="2326" max="2327" width="9" style="26"/>
    <col min="2328" max="2328" width="16.42578125" style="26" bestFit="1" customWidth="1"/>
    <col min="2329" max="2556" width="9" style="26"/>
    <col min="2557" max="2557" width="3.28515625" style="26" customWidth="1"/>
    <col min="2558" max="2558" width="22.5703125" style="26" customWidth="1"/>
    <col min="2559" max="2559" width="6.140625" style="26" customWidth="1"/>
    <col min="2560" max="2560" width="7.5703125" style="26" customWidth="1"/>
    <col min="2561" max="2561" width="7.28515625" style="26" customWidth="1"/>
    <col min="2562" max="2562" width="6.85546875" style="26" customWidth="1"/>
    <col min="2563" max="2563" width="6.7109375" style="26" customWidth="1"/>
    <col min="2564" max="2565" width="7.85546875" style="26" customWidth="1"/>
    <col min="2566" max="2568" width="11.140625" style="26" customWidth="1"/>
    <col min="2569" max="2571" width="9.85546875" style="26" customWidth="1"/>
    <col min="2572" max="2574" width="9.28515625" style="26" customWidth="1"/>
    <col min="2575" max="2577" width="10" style="26" customWidth="1"/>
    <col min="2578" max="2578" width="10.5703125" style="26" customWidth="1"/>
    <col min="2579" max="2579" width="10.28515625" style="26" customWidth="1"/>
    <col min="2580" max="2580" width="11.85546875" style="26" customWidth="1"/>
    <col min="2581" max="2581" width="14" style="26" customWidth="1"/>
    <col min="2582" max="2583" width="9" style="26"/>
    <col min="2584" max="2584" width="16.42578125" style="26" bestFit="1" customWidth="1"/>
    <col min="2585" max="2812" width="9" style="26"/>
    <col min="2813" max="2813" width="3.28515625" style="26" customWidth="1"/>
    <col min="2814" max="2814" width="22.5703125" style="26" customWidth="1"/>
    <col min="2815" max="2815" width="6.140625" style="26" customWidth="1"/>
    <col min="2816" max="2816" width="7.5703125" style="26" customWidth="1"/>
    <col min="2817" max="2817" width="7.28515625" style="26" customWidth="1"/>
    <col min="2818" max="2818" width="6.85546875" style="26" customWidth="1"/>
    <col min="2819" max="2819" width="6.7109375" style="26" customWidth="1"/>
    <col min="2820" max="2821" width="7.85546875" style="26" customWidth="1"/>
    <col min="2822" max="2824" width="11.140625" style="26" customWidth="1"/>
    <col min="2825" max="2827" width="9.85546875" style="26" customWidth="1"/>
    <col min="2828" max="2830" width="9.28515625" style="26" customWidth="1"/>
    <col min="2831" max="2833" width="10" style="26" customWidth="1"/>
    <col min="2834" max="2834" width="10.5703125" style="26" customWidth="1"/>
    <col min="2835" max="2835" width="10.28515625" style="26" customWidth="1"/>
    <col min="2836" max="2836" width="11.85546875" style="26" customWidth="1"/>
    <col min="2837" max="2837" width="14" style="26" customWidth="1"/>
    <col min="2838" max="2839" width="9" style="26"/>
    <col min="2840" max="2840" width="16.42578125" style="26" bestFit="1" customWidth="1"/>
    <col min="2841" max="3068" width="9" style="26"/>
    <col min="3069" max="3069" width="3.28515625" style="26" customWidth="1"/>
    <col min="3070" max="3070" width="22.5703125" style="26" customWidth="1"/>
    <col min="3071" max="3071" width="6.140625" style="26" customWidth="1"/>
    <col min="3072" max="3072" width="7.5703125" style="26" customWidth="1"/>
    <col min="3073" max="3073" width="7.28515625" style="26" customWidth="1"/>
    <col min="3074" max="3074" width="6.85546875" style="26" customWidth="1"/>
    <col min="3075" max="3075" width="6.7109375" style="26" customWidth="1"/>
    <col min="3076" max="3077" width="7.85546875" style="26" customWidth="1"/>
    <col min="3078" max="3080" width="11.140625" style="26" customWidth="1"/>
    <col min="3081" max="3083" width="9.85546875" style="26" customWidth="1"/>
    <col min="3084" max="3086" width="9.28515625" style="26" customWidth="1"/>
    <col min="3087" max="3089" width="10" style="26" customWidth="1"/>
    <col min="3090" max="3090" width="10.5703125" style="26" customWidth="1"/>
    <col min="3091" max="3091" width="10.28515625" style="26" customWidth="1"/>
    <col min="3092" max="3092" width="11.85546875" style="26" customWidth="1"/>
    <col min="3093" max="3093" width="14" style="26" customWidth="1"/>
    <col min="3094" max="3095" width="9" style="26"/>
    <col min="3096" max="3096" width="16.42578125" style="26" bestFit="1" customWidth="1"/>
    <col min="3097" max="3324" width="9" style="26"/>
    <col min="3325" max="3325" width="3.28515625" style="26" customWidth="1"/>
    <col min="3326" max="3326" width="22.5703125" style="26" customWidth="1"/>
    <col min="3327" max="3327" width="6.140625" style="26" customWidth="1"/>
    <col min="3328" max="3328" width="7.5703125" style="26" customWidth="1"/>
    <col min="3329" max="3329" width="7.28515625" style="26" customWidth="1"/>
    <col min="3330" max="3330" width="6.85546875" style="26" customWidth="1"/>
    <col min="3331" max="3331" width="6.7109375" style="26" customWidth="1"/>
    <col min="3332" max="3333" width="7.85546875" style="26" customWidth="1"/>
    <col min="3334" max="3336" width="11.140625" style="26" customWidth="1"/>
    <col min="3337" max="3339" width="9.85546875" style="26" customWidth="1"/>
    <col min="3340" max="3342" width="9.28515625" style="26" customWidth="1"/>
    <col min="3343" max="3345" width="10" style="26" customWidth="1"/>
    <col min="3346" max="3346" width="10.5703125" style="26" customWidth="1"/>
    <col min="3347" max="3347" width="10.28515625" style="26" customWidth="1"/>
    <col min="3348" max="3348" width="11.85546875" style="26" customWidth="1"/>
    <col min="3349" max="3349" width="14" style="26" customWidth="1"/>
    <col min="3350" max="3351" width="9" style="26"/>
    <col min="3352" max="3352" width="16.42578125" style="26" bestFit="1" customWidth="1"/>
    <col min="3353" max="3580" width="9" style="26"/>
    <col min="3581" max="3581" width="3.28515625" style="26" customWidth="1"/>
    <col min="3582" max="3582" width="22.5703125" style="26" customWidth="1"/>
    <col min="3583" max="3583" width="6.140625" style="26" customWidth="1"/>
    <col min="3584" max="3584" width="7.5703125" style="26" customWidth="1"/>
    <col min="3585" max="3585" width="7.28515625" style="26" customWidth="1"/>
    <col min="3586" max="3586" width="6.85546875" style="26" customWidth="1"/>
    <col min="3587" max="3587" width="6.7109375" style="26" customWidth="1"/>
    <col min="3588" max="3589" width="7.85546875" style="26" customWidth="1"/>
    <col min="3590" max="3592" width="11.140625" style="26" customWidth="1"/>
    <col min="3593" max="3595" width="9.85546875" style="26" customWidth="1"/>
    <col min="3596" max="3598" width="9.28515625" style="26" customWidth="1"/>
    <col min="3599" max="3601" width="10" style="26" customWidth="1"/>
    <col min="3602" max="3602" width="10.5703125" style="26" customWidth="1"/>
    <col min="3603" max="3603" width="10.28515625" style="26" customWidth="1"/>
    <col min="3604" max="3604" width="11.85546875" style="26" customWidth="1"/>
    <col min="3605" max="3605" width="14" style="26" customWidth="1"/>
    <col min="3606" max="3607" width="9" style="26"/>
    <col min="3608" max="3608" width="16.42578125" style="26" bestFit="1" customWidth="1"/>
    <col min="3609" max="3836" width="9" style="26"/>
    <col min="3837" max="3837" width="3.28515625" style="26" customWidth="1"/>
    <col min="3838" max="3838" width="22.5703125" style="26" customWidth="1"/>
    <col min="3839" max="3839" width="6.140625" style="26" customWidth="1"/>
    <col min="3840" max="3840" width="7.5703125" style="26" customWidth="1"/>
    <col min="3841" max="3841" width="7.28515625" style="26" customWidth="1"/>
    <col min="3842" max="3842" width="6.85546875" style="26" customWidth="1"/>
    <col min="3843" max="3843" width="6.7109375" style="26" customWidth="1"/>
    <col min="3844" max="3845" width="7.85546875" style="26" customWidth="1"/>
    <col min="3846" max="3848" width="11.140625" style="26" customWidth="1"/>
    <col min="3849" max="3851" width="9.85546875" style="26" customWidth="1"/>
    <col min="3852" max="3854" width="9.28515625" style="26" customWidth="1"/>
    <col min="3855" max="3857" width="10" style="26" customWidth="1"/>
    <col min="3858" max="3858" width="10.5703125" style="26" customWidth="1"/>
    <col min="3859" max="3859" width="10.28515625" style="26" customWidth="1"/>
    <col min="3860" max="3860" width="11.85546875" style="26" customWidth="1"/>
    <col min="3861" max="3861" width="14" style="26" customWidth="1"/>
    <col min="3862" max="3863" width="9" style="26"/>
    <col min="3864" max="3864" width="16.42578125" style="26" bestFit="1" customWidth="1"/>
    <col min="3865" max="4092" width="9" style="26"/>
    <col min="4093" max="4093" width="3.28515625" style="26" customWidth="1"/>
    <col min="4094" max="4094" width="22.5703125" style="26" customWidth="1"/>
    <col min="4095" max="4095" width="6.140625" style="26" customWidth="1"/>
    <col min="4096" max="4096" width="7.5703125" style="26" customWidth="1"/>
    <col min="4097" max="4097" width="7.28515625" style="26" customWidth="1"/>
    <col min="4098" max="4098" width="6.85546875" style="26" customWidth="1"/>
    <col min="4099" max="4099" width="6.7109375" style="26" customWidth="1"/>
    <col min="4100" max="4101" width="7.85546875" style="26" customWidth="1"/>
    <col min="4102" max="4104" width="11.140625" style="26" customWidth="1"/>
    <col min="4105" max="4107" width="9.85546875" style="26" customWidth="1"/>
    <col min="4108" max="4110" width="9.28515625" style="26" customWidth="1"/>
    <col min="4111" max="4113" width="10" style="26" customWidth="1"/>
    <col min="4114" max="4114" width="10.5703125" style="26" customWidth="1"/>
    <col min="4115" max="4115" width="10.28515625" style="26" customWidth="1"/>
    <col min="4116" max="4116" width="11.85546875" style="26" customWidth="1"/>
    <col min="4117" max="4117" width="14" style="26" customWidth="1"/>
    <col min="4118" max="4119" width="9" style="26"/>
    <col min="4120" max="4120" width="16.42578125" style="26" bestFit="1" customWidth="1"/>
    <col min="4121" max="4348" width="9" style="26"/>
    <col min="4349" max="4349" width="3.28515625" style="26" customWidth="1"/>
    <col min="4350" max="4350" width="22.5703125" style="26" customWidth="1"/>
    <col min="4351" max="4351" width="6.140625" style="26" customWidth="1"/>
    <col min="4352" max="4352" width="7.5703125" style="26" customWidth="1"/>
    <col min="4353" max="4353" width="7.28515625" style="26" customWidth="1"/>
    <col min="4354" max="4354" width="6.85546875" style="26" customWidth="1"/>
    <col min="4355" max="4355" width="6.7109375" style="26" customWidth="1"/>
    <col min="4356" max="4357" width="7.85546875" style="26" customWidth="1"/>
    <col min="4358" max="4360" width="11.140625" style="26" customWidth="1"/>
    <col min="4361" max="4363" width="9.85546875" style="26" customWidth="1"/>
    <col min="4364" max="4366" width="9.28515625" style="26" customWidth="1"/>
    <col min="4367" max="4369" width="10" style="26" customWidth="1"/>
    <col min="4370" max="4370" width="10.5703125" style="26" customWidth="1"/>
    <col min="4371" max="4371" width="10.28515625" style="26" customWidth="1"/>
    <col min="4372" max="4372" width="11.85546875" style="26" customWidth="1"/>
    <col min="4373" max="4373" width="14" style="26" customWidth="1"/>
    <col min="4374" max="4375" width="9" style="26"/>
    <col min="4376" max="4376" width="16.42578125" style="26" bestFit="1" customWidth="1"/>
    <col min="4377" max="4604" width="9" style="26"/>
    <col min="4605" max="4605" width="3.28515625" style="26" customWidth="1"/>
    <col min="4606" max="4606" width="22.5703125" style="26" customWidth="1"/>
    <col min="4607" max="4607" width="6.140625" style="26" customWidth="1"/>
    <col min="4608" max="4608" width="7.5703125" style="26" customWidth="1"/>
    <col min="4609" max="4609" width="7.28515625" style="26" customWidth="1"/>
    <col min="4610" max="4610" width="6.85546875" style="26" customWidth="1"/>
    <col min="4611" max="4611" width="6.7109375" style="26" customWidth="1"/>
    <col min="4612" max="4613" width="7.85546875" style="26" customWidth="1"/>
    <col min="4614" max="4616" width="11.140625" style="26" customWidth="1"/>
    <col min="4617" max="4619" width="9.85546875" style="26" customWidth="1"/>
    <col min="4620" max="4622" width="9.28515625" style="26" customWidth="1"/>
    <col min="4623" max="4625" width="10" style="26" customWidth="1"/>
    <col min="4626" max="4626" width="10.5703125" style="26" customWidth="1"/>
    <col min="4627" max="4627" width="10.28515625" style="26" customWidth="1"/>
    <col min="4628" max="4628" width="11.85546875" style="26" customWidth="1"/>
    <col min="4629" max="4629" width="14" style="26" customWidth="1"/>
    <col min="4630" max="4631" width="9" style="26"/>
    <col min="4632" max="4632" width="16.42578125" style="26" bestFit="1" customWidth="1"/>
    <col min="4633" max="4860" width="9" style="26"/>
    <col min="4861" max="4861" width="3.28515625" style="26" customWidth="1"/>
    <col min="4862" max="4862" width="22.5703125" style="26" customWidth="1"/>
    <col min="4863" max="4863" width="6.140625" style="26" customWidth="1"/>
    <col min="4864" max="4864" width="7.5703125" style="26" customWidth="1"/>
    <col min="4865" max="4865" width="7.28515625" style="26" customWidth="1"/>
    <col min="4866" max="4866" width="6.85546875" style="26" customWidth="1"/>
    <col min="4867" max="4867" width="6.7109375" style="26" customWidth="1"/>
    <col min="4868" max="4869" width="7.85546875" style="26" customWidth="1"/>
    <col min="4870" max="4872" width="11.140625" style="26" customWidth="1"/>
    <col min="4873" max="4875" width="9.85546875" style="26" customWidth="1"/>
    <col min="4876" max="4878" width="9.28515625" style="26" customWidth="1"/>
    <col min="4879" max="4881" width="10" style="26" customWidth="1"/>
    <col min="4882" max="4882" width="10.5703125" style="26" customWidth="1"/>
    <col min="4883" max="4883" width="10.28515625" style="26" customWidth="1"/>
    <col min="4884" max="4884" width="11.85546875" style="26" customWidth="1"/>
    <col min="4885" max="4885" width="14" style="26" customWidth="1"/>
    <col min="4886" max="4887" width="9" style="26"/>
    <col min="4888" max="4888" width="16.42578125" style="26" bestFit="1" customWidth="1"/>
    <col min="4889" max="5116" width="9" style="26"/>
    <col min="5117" max="5117" width="3.28515625" style="26" customWidth="1"/>
    <col min="5118" max="5118" width="22.5703125" style="26" customWidth="1"/>
    <col min="5119" max="5119" width="6.140625" style="26" customWidth="1"/>
    <col min="5120" max="5120" width="7.5703125" style="26" customWidth="1"/>
    <col min="5121" max="5121" width="7.28515625" style="26" customWidth="1"/>
    <col min="5122" max="5122" width="6.85546875" style="26" customWidth="1"/>
    <col min="5123" max="5123" width="6.7109375" style="26" customWidth="1"/>
    <col min="5124" max="5125" width="7.85546875" style="26" customWidth="1"/>
    <col min="5126" max="5128" width="11.140625" style="26" customWidth="1"/>
    <col min="5129" max="5131" width="9.85546875" style="26" customWidth="1"/>
    <col min="5132" max="5134" width="9.28515625" style="26" customWidth="1"/>
    <col min="5135" max="5137" width="10" style="26" customWidth="1"/>
    <col min="5138" max="5138" width="10.5703125" style="26" customWidth="1"/>
    <col min="5139" max="5139" width="10.28515625" style="26" customWidth="1"/>
    <col min="5140" max="5140" width="11.85546875" style="26" customWidth="1"/>
    <col min="5141" max="5141" width="14" style="26" customWidth="1"/>
    <col min="5142" max="5143" width="9" style="26"/>
    <col min="5144" max="5144" width="16.42578125" style="26" bestFit="1" customWidth="1"/>
    <col min="5145" max="5372" width="9" style="26"/>
    <col min="5373" max="5373" width="3.28515625" style="26" customWidth="1"/>
    <col min="5374" max="5374" width="22.5703125" style="26" customWidth="1"/>
    <col min="5375" max="5375" width="6.140625" style="26" customWidth="1"/>
    <col min="5376" max="5376" width="7.5703125" style="26" customWidth="1"/>
    <col min="5377" max="5377" width="7.28515625" style="26" customWidth="1"/>
    <col min="5378" max="5378" width="6.85546875" style="26" customWidth="1"/>
    <col min="5379" max="5379" width="6.7109375" style="26" customWidth="1"/>
    <col min="5380" max="5381" width="7.85546875" style="26" customWidth="1"/>
    <col min="5382" max="5384" width="11.140625" style="26" customWidth="1"/>
    <col min="5385" max="5387" width="9.85546875" style="26" customWidth="1"/>
    <col min="5388" max="5390" width="9.28515625" style="26" customWidth="1"/>
    <col min="5391" max="5393" width="10" style="26" customWidth="1"/>
    <col min="5394" max="5394" width="10.5703125" style="26" customWidth="1"/>
    <col min="5395" max="5395" width="10.28515625" style="26" customWidth="1"/>
    <col min="5396" max="5396" width="11.85546875" style="26" customWidth="1"/>
    <col min="5397" max="5397" width="14" style="26" customWidth="1"/>
    <col min="5398" max="5399" width="9" style="26"/>
    <col min="5400" max="5400" width="16.42578125" style="26" bestFit="1" customWidth="1"/>
    <col min="5401" max="5628" width="9" style="26"/>
    <col min="5629" max="5629" width="3.28515625" style="26" customWidth="1"/>
    <col min="5630" max="5630" width="22.5703125" style="26" customWidth="1"/>
    <col min="5631" max="5631" width="6.140625" style="26" customWidth="1"/>
    <col min="5632" max="5632" width="7.5703125" style="26" customWidth="1"/>
    <col min="5633" max="5633" width="7.28515625" style="26" customWidth="1"/>
    <col min="5634" max="5634" width="6.85546875" style="26" customWidth="1"/>
    <col min="5635" max="5635" width="6.7109375" style="26" customWidth="1"/>
    <col min="5636" max="5637" width="7.85546875" style="26" customWidth="1"/>
    <col min="5638" max="5640" width="11.140625" style="26" customWidth="1"/>
    <col min="5641" max="5643" width="9.85546875" style="26" customWidth="1"/>
    <col min="5644" max="5646" width="9.28515625" style="26" customWidth="1"/>
    <col min="5647" max="5649" width="10" style="26" customWidth="1"/>
    <col min="5650" max="5650" width="10.5703125" style="26" customWidth="1"/>
    <col min="5651" max="5651" width="10.28515625" style="26" customWidth="1"/>
    <col min="5652" max="5652" width="11.85546875" style="26" customWidth="1"/>
    <col min="5653" max="5653" width="14" style="26" customWidth="1"/>
    <col min="5654" max="5655" width="9" style="26"/>
    <col min="5656" max="5656" width="16.42578125" style="26" bestFit="1" customWidth="1"/>
    <col min="5657" max="5884" width="9" style="26"/>
    <col min="5885" max="5885" width="3.28515625" style="26" customWidth="1"/>
    <col min="5886" max="5886" width="22.5703125" style="26" customWidth="1"/>
    <col min="5887" max="5887" width="6.140625" style="26" customWidth="1"/>
    <col min="5888" max="5888" width="7.5703125" style="26" customWidth="1"/>
    <col min="5889" max="5889" width="7.28515625" style="26" customWidth="1"/>
    <col min="5890" max="5890" width="6.85546875" style="26" customWidth="1"/>
    <col min="5891" max="5891" width="6.7109375" style="26" customWidth="1"/>
    <col min="5892" max="5893" width="7.85546875" style="26" customWidth="1"/>
    <col min="5894" max="5896" width="11.140625" style="26" customWidth="1"/>
    <col min="5897" max="5899" width="9.85546875" style="26" customWidth="1"/>
    <col min="5900" max="5902" width="9.28515625" style="26" customWidth="1"/>
    <col min="5903" max="5905" width="10" style="26" customWidth="1"/>
    <col min="5906" max="5906" width="10.5703125" style="26" customWidth="1"/>
    <col min="5907" max="5907" width="10.28515625" style="26" customWidth="1"/>
    <col min="5908" max="5908" width="11.85546875" style="26" customWidth="1"/>
    <col min="5909" max="5909" width="14" style="26" customWidth="1"/>
    <col min="5910" max="5911" width="9" style="26"/>
    <col min="5912" max="5912" width="16.42578125" style="26" bestFit="1" customWidth="1"/>
    <col min="5913" max="6140" width="9" style="26"/>
    <col min="6141" max="6141" width="3.28515625" style="26" customWidth="1"/>
    <col min="6142" max="6142" width="22.5703125" style="26" customWidth="1"/>
    <col min="6143" max="6143" width="6.140625" style="26" customWidth="1"/>
    <col min="6144" max="6144" width="7.5703125" style="26" customWidth="1"/>
    <col min="6145" max="6145" width="7.28515625" style="26" customWidth="1"/>
    <col min="6146" max="6146" width="6.85546875" style="26" customWidth="1"/>
    <col min="6147" max="6147" width="6.7109375" style="26" customWidth="1"/>
    <col min="6148" max="6149" width="7.85546875" style="26" customWidth="1"/>
    <col min="6150" max="6152" width="11.140625" style="26" customWidth="1"/>
    <col min="6153" max="6155" width="9.85546875" style="26" customWidth="1"/>
    <col min="6156" max="6158" width="9.28515625" style="26" customWidth="1"/>
    <col min="6159" max="6161" width="10" style="26" customWidth="1"/>
    <col min="6162" max="6162" width="10.5703125" style="26" customWidth="1"/>
    <col min="6163" max="6163" width="10.28515625" style="26" customWidth="1"/>
    <col min="6164" max="6164" width="11.85546875" style="26" customWidth="1"/>
    <col min="6165" max="6165" width="14" style="26" customWidth="1"/>
    <col min="6166" max="6167" width="9" style="26"/>
    <col min="6168" max="6168" width="16.42578125" style="26" bestFit="1" customWidth="1"/>
    <col min="6169" max="6396" width="9" style="26"/>
    <col min="6397" max="6397" width="3.28515625" style="26" customWidth="1"/>
    <col min="6398" max="6398" width="22.5703125" style="26" customWidth="1"/>
    <col min="6399" max="6399" width="6.140625" style="26" customWidth="1"/>
    <col min="6400" max="6400" width="7.5703125" style="26" customWidth="1"/>
    <col min="6401" max="6401" width="7.28515625" style="26" customWidth="1"/>
    <col min="6402" max="6402" width="6.85546875" style="26" customWidth="1"/>
    <col min="6403" max="6403" width="6.7109375" style="26" customWidth="1"/>
    <col min="6404" max="6405" width="7.85546875" style="26" customWidth="1"/>
    <col min="6406" max="6408" width="11.140625" style="26" customWidth="1"/>
    <col min="6409" max="6411" width="9.85546875" style="26" customWidth="1"/>
    <col min="6412" max="6414" width="9.28515625" style="26" customWidth="1"/>
    <col min="6415" max="6417" width="10" style="26" customWidth="1"/>
    <col min="6418" max="6418" width="10.5703125" style="26" customWidth="1"/>
    <col min="6419" max="6419" width="10.28515625" style="26" customWidth="1"/>
    <col min="6420" max="6420" width="11.85546875" style="26" customWidth="1"/>
    <col min="6421" max="6421" width="14" style="26" customWidth="1"/>
    <col min="6422" max="6423" width="9" style="26"/>
    <col min="6424" max="6424" width="16.42578125" style="26" bestFit="1" customWidth="1"/>
    <col min="6425" max="6652" width="9" style="26"/>
    <col min="6653" max="6653" width="3.28515625" style="26" customWidth="1"/>
    <col min="6654" max="6654" width="22.5703125" style="26" customWidth="1"/>
    <col min="6655" max="6655" width="6.140625" style="26" customWidth="1"/>
    <col min="6656" max="6656" width="7.5703125" style="26" customWidth="1"/>
    <col min="6657" max="6657" width="7.28515625" style="26" customWidth="1"/>
    <col min="6658" max="6658" width="6.85546875" style="26" customWidth="1"/>
    <col min="6659" max="6659" width="6.7109375" style="26" customWidth="1"/>
    <col min="6660" max="6661" width="7.85546875" style="26" customWidth="1"/>
    <col min="6662" max="6664" width="11.140625" style="26" customWidth="1"/>
    <col min="6665" max="6667" width="9.85546875" style="26" customWidth="1"/>
    <col min="6668" max="6670" width="9.28515625" style="26" customWidth="1"/>
    <col min="6671" max="6673" width="10" style="26" customWidth="1"/>
    <col min="6674" max="6674" width="10.5703125" style="26" customWidth="1"/>
    <col min="6675" max="6675" width="10.28515625" style="26" customWidth="1"/>
    <col min="6676" max="6676" width="11.85546875" style="26" customWidth="1"/>
    <col min="6677" max="6677" width="14" style="26" customWidth="1"/>
    <col min="6678" max="6679" width="9" style="26"/>
    <col min="6680" max="6680" width="16.42578125" style="26" bestFit="1" customWidth="1"/>
    <col min="6681" max="6908" width="9" style="26"/>
    <col min="6909" max="6909" width="3.28515625" style="26" customWidth="1"/>
    <col min="6910" max="6910" width="22.5703125" style="26" customWidth="1"/>
    <col min="6911" max="6911" width="6.140625" style="26" customWidth="1"/>
    <col min="6912" max="6912" width="7.5703125" style="26" customWidth="1"/>
    <col min="6913" max="6913" width="7.28515625" style="26" customWidth="1"/>
    <col min="6914" max="6914" width="6.85546875" style="26" customWidth="1"/>
    <col min="6915" max="6915" width="6.7109375" style="26" customWidth="1"/>
    <col min="6916" max="6917" width="7.85546875" style="26" customWidth="1"/>
    <col min="6918" max="6920" width="11.140625" style="26" customWidth="1"/>
    <col min="6921" max="6923" width="9.85546875" style="26" customWidth="1"/>
    <col min="6924" max="6926" width="9.28515625" style="26" customWidth="1"/>
    <col min="6927" max="6929" width="10" style="26" customWidth="1"/>
    <col min="6930" max="6930" width="10.5703125" style="26" customWidth="1"/>
    <col min="6931" max="6931" width="10.28515625" style="26" customWidth="1"/>
    <col min="6932" max="6932" width="11.85546875" style="26" customWidth="1"/>
    <col min="6933" max="6933" width="14" style="26" customWidth="1"/>
    <col min="6934" max="6935" width="9" style="26"/>
    <col min="6936" max="6936" width="16.42578125" style="26" bestFit="1" customWidth="1"/>
    <col min="6937" max="7164" width="9" style="26"/>
    <col min="7165" max="7165" width="3.28515625" style="26" customWidth="1"/>
    <col min="7166" max="7166" width="22.5703125" style="26" customWidth="1"/>
    <col min="7167" max="7167" width="6.140625" style="26" customWidth="1"/>
    <col min="7168" max="7168" width="7.5703125" style="26" customWidth="1"/>
    <col min="7169" max="7169" width="7.28515625" style="26" customWidth="1"/>
    <col min="7170" max="7170" width="6.85546875" style="26" customWidth="1"/>
    <col min="7171" max="7171" width="6.7109375" style="26" customWidth="1"/>
    <col min="7172" max="7173" width="7.85546875" style="26" customWidth="1"/>
    <col min="7174" max="7176" width="11.140625" style="26" customWidth="1"/>
    <col min="7177" max="7179" width="9.85546875" style="26" customWidth="1"/>
    <col min="7180" max="7182" width="9.28515625" style="26" customWidth="1"/>
    <col min="7183" max="7185" width="10" style="26" customWidth="1"/>
    <col min="7186" max="7186" width="10.5703125" style="26" customWidth="1"/>
    <col min="7187" max="7187" width="10.28515625" style="26" customWidth="1"/>
    <col min="7188" max="7188" width="11.85546875" style="26" customWidth="1"/>
    <col min="7189" max="7189" width="14" style="26" customWidth="1"/>
    <col min="7190" max="7191" width="9" style="26"/>
    <col min="7192" max="7192" width="16.42578125" style="26" bestFit="1" customWidth="1"/>
    <col min="7193" max="7420" width="9" style="26"/>
    <col min="7421" max="7421" width="3.28515625" style="26" customWidth="1"/>
    <col min="7422" max="7422" width="22.5703125" style="26" customWidth="1"/>
    <col min="7423" max="7423" width="6.140625" style="26" customWidth="1"/>
    <col min="7424" max="7424" width="7.5703125" style="26" customWidth="1"/>
    <col min="7425" max="7425" width="7.28515625" style="26" customWidth="1"/>
    <col min="7426" max="7426" width="6.85546875" style="26" customWidth="1"/>
    <col min="7427" max="7427" width="6.7109375" style="26" customWidth="1"/>
    <col min="7428" max="7429" width="7.85546875" style="26" customWidth="1"/>
    <col min="7430" max="7432" width="11.140625" style="26" customWidth="1"/>
    <col min="7433" max="7435" width="9.85546875" style="26" customWidth="1"/>
    <col min="7436" max="7438" width="9.28515625" style="26" customWidth="1"/>
    <col min="7439" max="7441" width="10" style="26" customWidth="1"/>
    <col min="7442" max="7442" width="10.5703125" style="26" customWidth="1"/>
    <col min="7443" max="7443" width="10.28515625" style="26" customWidth="1"/>
    <col min="7444" max="7444" width="11.85546875" style="26" customWidth="1"/>
    <col min="7445" max="7445" width="14" style="26" customWidth="1"/>
    <col min="7446" max="7447" width="9" style="26"/>
    <col min="7448" max="7448" width="16.42578125" style="26" bestFit="1" customWidth="1"/>
    <col min="7449" max="7676" width="9" style="26"/>
    <col min="7677" max="7677" width="3.28515625" style="26" customWidth="1"/>
    <col min="7678" max="7678" width="22.5703125" style="26" customWidth="1"/>
    <col min="7679" max="7679" width="6.140625" style="26" customWidth="1"/>
    <col min="7680" max="7680" width="7.5703125" style="26" customWidth="1"/>
    <col min="7681" max="7681" width="7.28515625" style="26" customWidth="1"/>
    <col min="7682" max="7682" width="6.85546875" style="26" customWidth="1"/>
    <col min="7683" max="7683" width="6.7109375" style="26" customWidth="1"/>
    <col min="7684" max="7685" width="7.85546875" style="26" customWidth="1"/>
    <col min="7686" max="7688" width="11.140625" style="26" customWidth="1"/>
    <col min="7689" max="7691" width="9.85546875" style="26" customWidth="1"/>
    <col min="7692" max="7694" width="9.28515625" style="26" customWidth="1"/>
    <col min="7695" max="7697" width="10" style="26" customWidth="1"/>
    <col min="7698" max="7698" width="10.5703125" style="26" customWidth="1"/>
    <col min="7699" max="7699" width="10.28515625" style="26" customWidth="1"/>
    <col min="7700" max="7700" width="11.85546875" style="26" customWidth="1"/>
    <col min="7701" max="7701" width="14" style="26" customWidth="1"/>
    <col min="7702" max="7703" width="9" style="26"/>
    <col min="7704" max="7704" width="16.42578125" style="26" bestFit="1" customWidth="1"/>
    <col min="7705" max="7932" width="9" style="26"/>
    <col min="7933" max="7933" width="3.28515625" style="26" customWidth="1"/>
    <col min="7934" max="7934" width="22.5703125" style="26" customWidth="1"/>
    <col min="7935" max="7935" width="6.140625" style="26" customWidth="1"/>
    <col min="7936" max="7936" width="7.5703125" style="26" customWidth="1"/>
    <col min="7937" max="7937" width="7.28515625" style="26" customWidth="1"/>
    <col min="7938" max="7938" width="6.85546875" style="26" customWidth="1"/>
    <col min="7939" max="7939" width="6.7109375" style="26" customWidth="1"/>
    <col min="7940" max="7941" width="7.85546875" style="26" customWidth="1"/>
    <col min="7942" max="7944" width="11.140625" style="26" customWidth="1"/>
    <col min="7945" max="7947" width="9.85546875" style="26" customWidth="1"/>
    <col min="7948" max="7950" width="9.28515625" style="26" customWidth="1"/>
    <col min="7951" max="7953" width="10" style="26" customWidth="1"/>
    <col min="7954" max="7954" width="10.5703125" style="26" customWidth="1"/>
    <col min="7955" max="7955" width="10.28515625" style="26" customWidth="1"/>
    <col min="7956" max="7956" width="11.85546875" style="26" customWidth="1"/>
    <col min="7957" max="7957" width="14" style="26" customWidth="1"/>
    <col min="7958" max="7959" width="9" style="26"/>
    <col min="7960" max="7960" width="16.42578125" style="26" bestFit="1" customWidth="1"/>
    <col min="7961" max="8188" width="9" style="26"/>
    <col min="8189" max="8189" width="3.28515625" style="26" customWidth="1"/>
    <col min="8190" max="8190" width="22.5703125" style="26" customWidth="1"/>
    <col min="8191" max="8191" width="6.140625" style="26" customWidth="1"/>
    <col min="8192" max="8192" width="7.5703125" style="26" customWidth="1"/>
    <col min="8193" max="8193" width="7.28515625" style="26" customWidth="1"/>
    <col min="8194" max="8194" width="6.85546875" style="26" customWidth="1"/>
    <col min="8195" max="8195" width="6.7109375" style="26" customWidth="1"/>
    <col min="8196" max="8197" width="7.85546875" style="26" customWidth="1"/>
    <col min="8198" max="8200" width="11.140625" style="26" customWidth="1"/>
    <col min="8201" max="8203" width="9.85546875" style="26" customWidth="1"/>
    <col min="8204" max="8206" width="9.28515625" style="26" customWidth="1"/>
    <col min="8207" max="8209" width="10" style="26" customWidth="1"/>
    <col min="8210" max="8210" width="10.5703125" style="26" customWidth="1"/>
    <col min="8211" max="8211" width="10.28515625" style="26" customWidth="1"/>
    <col min="8212" max="8212" width="11.85546875" style="26" customWidth="1"/>
    <col min="8213" max="8213" width="14" style="26" customWidth="1"/>
    <col min="8214" max="8215" width="9" style="26"/>
    <col min="8216" max="8216" width="16.42578125" style="26" bestFit="1" customWidth="1"/>
    <col min="8217" max="8444" width="9" style="26"/>
    <col min="8445" max="8445" width="3.28515625" style="26" customWidth="1"/>
    <col min="8446" max="8446" width="22.5703125" style="26" customWidth="1"/>
    <col min="8447" max="8447" width="6.140625" style="26" customWidth="1"/>
    <col min="8448" max="8448" width="7.5703125" style="26" customWidth="1"/>
    <col min="8449" max="8449" width="7.28515625" style="26" customWidth="1"/>
    <col min="8450" max="8450" width="6.85546875" style="26" customWidth="1"/>
    <col min="8451" max="8451" width="6.7109375" style="26" customWidth="1"/>
    <col min="8452" max="8453" width="7.85546875" style="26" customWidth="1"/>
    <col min="8454" max="8456" width="11.140625" style="26" customWidth="1"/>
    <col min="8457" max="8459" width="9.85546875" style="26" customWidth="1"/>
    <col min="8460" max="8462" width="9.28515625" style="26" customWidth="1"/>
    <col min="8463" max="8465" width="10" style="26" customWidth="1"/>
    <col min="8466" max="8466" width="10.5703125" style="26" customWidth="1"/>
    <col min="8467" max="8467" width="10.28515625" style="26" customWidth="1"/>
    <col min="8468" max="8468" width="11.85546875" style="26" customWidth="1"/>
    <col min="8469" max="8469" width="14" style="26" customWidth="1"/>
    <col min="8470" max="8471" width="9" style="26"/>
    <col min="8472" max="8472" width="16.42578125" style="26" bestFit="1" customWidth="1"/>
    <col min="8473" max="8700" width="9" style="26"/>
    <col min="8701" max="8701" width="3.28515625" style="26" customWidth="1"/>
    <col min="8702" max="8702" width="22.5703125" style="26" customWidth="1"/>
    <col min="8703" max="8703" width="6.140625" style="26" customWidth="1"/>
    <col min="8704" max="8704" width="7.5703125" style="26" customWidth="1"/>
    <col min="8705" max="8705" width="7.28515625" style="26" customWidth="1"/>
    <col min="8706" max="8706" width="6.85546875" style="26" customWidth="1"/>
    <col min="8707" max="8707" width="6.7109375" style="26" customWidth="1"/>
    <col min="8708" max="8709" width="7.85546875" style="26" customWidth="1"/>
    <col min="8710" max="8712" width="11.140625" style="26" customWidth="1"/>
    <col min="8713" max="8715" width="9.85546875" style="26" customWidth="1"/>
    <col min="8716" max="8718" width="9.28515625" style="26" customWidth="1"/>
    <col min="8719" max="8721" width="10" style="26" customWidth="1"/>
    <col min="8722" max="8722" width="10.5703125" style="26" customWidth="1"/>
    <col min="8723" max="8723" width="10.28515625" style="26" customWidth="1"/>
    <col min="8724" max="8724" width="11.85546875" style="26" customWidth="1"/>
    <col min="8725" max="8725" width="14" style="26" customWidth="1"/>
    <col min="8726" max="8727" width="9" style="26"/>
    <col min="8728" max="8728" width="16.42578125" style="26" bestFit="1" customWidth="1"/>
    <col min="8729" max="8956" width="9" style="26"/>
    <col min="8957" max="8957" width="3.28515625" style="26" customWidth="1"/>
    <col min="8958" max="8958" width="22.5703125" style="26" customWidth="1"/>
    <col min="8959" max="8959" width="6.140625" style="26" customWidth="1"/>
    <col min="8960" max="8960" width="7.5703125" style="26" customWidth="1"/>
    <col min="8961" max="8961" width="7.28515625" style="26" customWidth="1"/>
    <col min="8962" max="8962" width="6.85546875" style="26" customWidth="1"/>
    <col min="8963" max="8963" width="6.7109375" style="26" customWidth="1"/>
    <col min="8964" max="8965" width="7.85546875" style="26" customWidth="1"/>
    <col min="8966" max="8968" width="11.140625" style="26" customWidth="1"/>
    <col min="8969" max="8971" width="9.85546875" style="26" customWidth="1"/>
    <col min="8972" max="8974" width="9.28515625" style="26" customWidth="1"/>
    <col min="8975" max="8977" width="10" style="26" customWidth="1"/>
    <col min="8978" max="8978" width="10.5703125" style="26" customWidth="1"/>
    <col min="8979" max="8979" width="10.28515625" style="26" customWidth="1"/>
    <col min="8980" max="8980" width="11.85546875" style="26" customWidth="1"/>
    <col min="8981" max="8981" width="14" style="26" customWidth="1"/>
    <col min="8982" max="8983" width="9" style="26"/>
    <col min="8984" max="8984" width="16.42578125" style="26" bestFit="1" customWidth="1"/>
    <col min="8985" max="9212" width="9" style="26"/>
    <col min="9213" max="9213" width="3.28515625" style="26" customWidth="1"/>
    <col min="9214" max="9214" width="22.5703125" style="26" customWidth="1"/>
    <col min="9215" max="9215" width="6.140625" style="26" customWidth="1"/>
    <col min="9216" max="9216" width="7.5703125" style="26" customWidth="1"/>
    <col min="9217" max="9217" width="7.28515625" style="26" customWidth="1"/>
    <col min="9218" max="9218" width="6.85546875" style="26" customWidth="1"/>
    <col min="9219" max="9219" width="6.7109375" style="26" customWidth="1"/>
    <col min="9220" max="9221" width="7.85546875" style="26" customWidth="1"/>
    <col min="9222" max="9224" width="11.140625" style="26" customWidth="1"/>
    <col min="9225" max="9227" width="9.85546875" style="26" customWidth="1"/>
    <col min="9228" max="9230" width="9.28515625" style="26" customWidth="1"/>
    <col min="9231" max="9233" width="10" style="26" customWidth="1"/>
    <col min="9234" max="9234" width="10.5703125" style="26" customWidth="1"/>
    <col min="9235" max="9235" width="10.28515625" style="26" customWidth="1"/>
    <col min="9236" max="9236" width="11.85546875" style="26" customWidth="1"/>
    <col min="9237" max="9237" width="14" style="26" customWidth="1"/>
    <col min="9238" max="9239" width="9" style="26"/>
    <col min="9240" max="9240" width="16.42578125" style="26" bestFit="1" customWidth="1"/>
    <col min="9241" max="9468" width="9" style="26"/>
    <col min="9469" max="9469" width="3.28515625" style="26" customWidth="1"/>
    <col min="9470" max="9470" width="22.5703125" style="26" customWidth="1"/>
    <col min="9471" max="9471" width="6.140625" style="26" customWidth="1"/>
    <col min="9472" max="9472" width="7.5703125" style="26" customWidth="1"/>
    <col min="9473" max="9473" width="7.28515625" style="26" customWidth="1"/>
    <col min="9474" max="9474" width="6.85546875" style="26" customWidth="1"/>
    <col min="9475" max="9475" width="6.7109375" style="26" customWidth="1"/>
    <col min="9476" max="9477" width="7.85546875" style="26" customWidth="1"/>
    <col min="9478" max="9480" width="11.140625" style="26" customWidth="1"/>
    <col min="9481" max="9483" width="9.85546875" style="26" customWidth="1"/>
    <col min="9484" max="9486" width="9.28515625" style="26" customWidth="1"/>
    <col min="9487" max="9489" width="10" style="26" customWidth="1"/>
    <col min="9490" max="9490" width="10.5703125" style="26" customWidth="1"/>
    <col min="9491" max="9491" width="10.28515625" style="26" customWidth="1"/>
    <col min="9492" max="9492" width="11.85546875" style="26" customWidth="1"/>
    <col min="9493" max="9493" width="14" style="26" customWidth="1"/>
    <col min="9494" max="9495" width="9" style="26"/>
    <col min="9496" max="9496" width="16.42578125" style="26" bestFit="1" customWidth="1"/>
    <col min="9497" max="9724" width="9" style="26"/>
    <col min="9725" max="9725" width="3.28515625" style="26" customWidth="1"/>
    <col min="9726" max="9726" width="22.5703125" style="26" customWidth="1"/>
    <col min="9727" max="9727" width="6.140625" style="26" customWidth="1"/>
    <col min="9728" max="9728" width="7.5703125" style="26" customWidth="1"/>
    <col min="9729" max="9729" width="7.28515625" style="26" customWidth="1"/>
    <col min="9730" max="9730" width="6.85546875" style="26" customWidth="1"/>
    <col min="9731" max="9731" width="6.7109375" style="26" customWidth="1"/>
    <col min="9732" max="9733" width="7.85546875" style="26" customWidth="1"/>
    <col min="9734" max="9736" width="11.140625" style="26" customWidth="1"/>
    <col min="9737" max="9739" width="9.85546875" style="26" customWidth="1"/>
    <col min="9740" max="9742" width="9.28515625" style="26" customWidth="1"/>
    <col min="9743" max="9745" width="10" style="26" customWidth="1"/>
    <col min="9746" max="9746" width="10.5703125" style="26" customWidth="1"/>
    <col min="9747" max="9747" width="10.28515625" style="26" customWidth="1"/>
    <col min="9748" max="9748" width="11.85546875" style="26" customWidth="1"/>
    <col min="9749" max="9749" width="14" style="26" customWidth="1"/>
    <col min="9750" max="9751" width="9" style="26"/>
    <col min="9752" max="9752" width="16.42578125" style="26" bestFit="1" customWidth="1"/>
    <col min="9753" max="9980" width="9" style="26"/>
    <col min="9981" max="9981" width="3.28515625" style="26" customWidth="1"/>
    <col min="9982" max="9982" width="22.5703125" style="26" customWidth="1"/>
    <col min="9983" max="9983" width="6.140625" style="26" customWidth="1"/>
    <col min="9984" max="9984" width="7.5703125" style="26" customWidth="1"/>
    <col min="9985" max="9985" width="7.28515625" style="26" customWidth="1"/>
    <col min="9986" max="9986" width="6.85546875" style="26" customWidth="1"/>
    <col min="9987" max="9987" width="6.7109375" style="26" customWidth="1"/>
    <col min="9988" max="9989" width="7.85546875" style="26" customWidth="1"/>
    <col min="9990" max="9992" width="11.140625" style="26" customWidth="1"/>
    <col min="9993" max="9995" width="9.85546875" style="26" customWidth="1"/>
    <col min="9996" max="9998" width="9.28515625" style="26" customWidth="1"/>
    <col min="9999" max="10001" width="10" style="26" customWidth="1"/>
    <col min="10002" max="10002" width="10.5703125" style="26" customWidth="1"/>
    <col min="10003" max="10003" width="10.28515625" style="26" customWidth="1"/>
    <col min="10004" max="10004" width="11.85546875" style="26" customWidth="1"/>
    <col min="10005" max="10005" width="14" style="26" customWidth="1"/>
    <col min="10006" max="10007" width="9" style="26"/>
    <col min="10008" max="10008" width="16.42578125" style="26" bestFit="1" customWidth="1"/>
    <col min="10009" max="10236" width="9" style="26"/>
    <col min="10237" max="10237" width="3.28515625" style="26" customWidth="1"/>
    <col min="10238" max="10238" width="22.5703125" style="26" customWidth="1"/>
    <col min="10239" max="10239" width="6.140625" style="26" customWidth="1"/>
    <col min="10240" max="10240" width="7.5703125" style="26" customWidth="1"/>
    <col min="10241" max="10241" width="7.28515625" style="26" customWidth="1"/>
    <col min="10242" max="10242" width="6.85546875" style="26" customWidth="1"/>
    <col min="10243" max="10243" width="6.7109375" style="26" customWidth="1"/>
    <col min="10244" max="10245" width="7.85546875" style="26" customWidth="1"/>
    <col min="10246" max="10248" width="11.140625" style="26" customWidth="1"/>
    <col min="10249" max="10251" width="9.85546875" style="26" customWidth="1"/>
    <col min="10252" max="10254" width="9.28515625" style="26" customWidth="1"/>
    <col min="10255" max="10257" width="10" style="26" customWidth="1"/>
    <col min="10258" max="10258" width="10.5703125" style="26" customWidth="1"/>
    <col min="10259" max="10259" width="10.28515625" style="26" customWidth="1"/>
    <col min="10260" max="10260" width="11.85546875" style="26" customWidth="1"/>
    <col min="10261" max="10261" width="14" style="26" customWidth="1"/>
    <col min="10262" max="10263" width="9" style="26"/>
    <col min="10264" max="10264" width="16.42578125" style="26" bestFit="1" customWidth="1"/>
    <col min="10265" max="10492" width="9" style="26"/>
    <col min="10493" max="10493" width="3.28515625" style="26" customWidth="1"/>
    <col min="10494" max="10494" width="22.5703125" style="26" customWidth="1"/>
    <col min="10495" max="10495" width="6.140625" style="26" customWidth="1"/>
    <col min="10496" max="10496" width="7.5703125" style="26" customWidth="1"/>
    <col min="10497" max="10497" width="7.28515625" style="26" customWidth="1"/>
    <col min="10498" max="10498" width="6.85546875" style="26" customWidth="1"/>
    <col min="10499" max="10499" width="6.7109375" style="26" customWidth="1"/>
    <col min="10500" max="10501" width="7.85546875" style="26" customWidth="1"/>
    <col min="10502" max="10504" width="11.140625" style="26" customWidth="1"/>
    <col min="10505" max="10507" width="9.85546875" style="26" customWidth="1"/>
    <col min="10508" max="10510" width="9.28515625" style="26" customWidth="1"/>
    <col min="10511" max="10513" width="10" style="26" customWidth="1"/>
    <col min="10514" max="10514" width="10.5703125" style="26" customWidth="1"/>
    <col min="10515" max="10515" width="10.28515625" style="26" customWidth="1"/>
    <col min="10516" max="10516" width="11.85546875" style="26" customWidth="1"/>
    <col min="10517" max="10517" width="14" style="26" customWidth="1"/>
    <col min="10518" max="10519" width="9" style="26"/>
    <col min="10520" max="10520" width="16.42578125" style="26" bestFit="1" customWidth="1"/>
    <col min="10521" max="10748" width="9" style="26"/>
    <col min="10749" max="10749" width="3.28515625" style="26" customWidth="1"/>
    <col min="10750" max="10750" width="22.5703125" style="26" customWidth="1"/>
    <col min="10751" max="10751" width="6.140625" style="26" customWidth="1"/>
    <col min="10752" max="10752" width="7.5703125" style="26" customWidth="1"/>
    <col min="10753" max="10753" width="7.28515625" style="26" customWidth="1"/>
    <col min="10754" max="10754" width="6.85546875" style="26" customWidth="1"/>
    <col min="10755" max="10755" width="6.7109375" style="26" customWidth="1"/>
    <col min="10756" max="10757" width="7.85546875" style="26" customWidth="1"/>
    <col min="10758" max="10760" width="11.140625" style="26" customWidth="1"/>
    <col min="10761" max="10763" width="9.85546875" style="26" customWidth="1"/>
    <col min="10764" max="10766" width="9.28515625" style="26" customWidth="1"/>
    <col min="10767" max="10769" width="10" style="26" customWidth="1"/>
    <col min="10770" max="10770" width="10.5703125" style="26" customWidth="1"/>
    <col min="10771" max="10771" width="10.28515625" style="26" customWidth="1"/>
    <col min="10772" max="10772" width="11.85546875" style="26" customWidth="1"/>
    <col min="10773" max="10773" width="14" style="26" customWidth="1"/>
    <col min="10774" max="10775" width="9" style="26"/>
    <col min="10776" max="10776" width="16.42578125" style="26" bestFit="1" customWidth="1"/>
    <col min="10777" max="11004" width="9" style="26"/>
    <col min="11005" max="11005" width="3.28515625" style="26" customWidth="1"/>
    <col min="11006" max="11006" width="22.5703125" style="26" customWidth="1"/>
    <col min="11007" max="11007" width="6.140625" style="26" customWidth="1"/>
    <col min="11008" max="11008" width="7.5703125" style="26" customWidth="1"/>
    <col min="11009" max="11009" width="7.28515625" style="26" customWidth="1"/>
    <col min="11010" max="11010" width="6.85546875" style="26" customWidth="1"/>
    <col min="11011" max="11011" width="6.7109375" style="26" customWidth="1"/>
    <col min="11012" max="11013" width="7.85546875" style="26" customWidth="1"/>
    <col min="11014" max="11016" width="11.140625" style="26" customWidth="1"/>
    <col min="11017" max="11019" width="9.85546875" style="26" customWidth="1"/>
    <col min="11020" max="11022" width="9.28515625" style="26" customWidth="1"/>
    <col min="11023" max="11025" width="10" style="26" customWidth="1"/>
    <col min="11026" max="11026" width="10.5703125" style="26" customWidth="1"/>
    <col min="11027" max="11027" width="10.28515625" style="26" customWidth="1"/>
    <col min="11028" max="11028" width="11.85546875" style="26" customWidth="1"/>
    <col min="11029" max="11029" width="14" style="26" customWidth="1"/>
    <col min="11030" max="11031" width="9" style="26"/>
    <col min="11032" max="11032" width="16.42578125" style="26" bestFit="1" customWidth="1"/>
    <col min="11033" max="11260" width="9" style="26"/>
    <col min="11261" max="11261" width="3.28515625" style="26" customWidth="1"/>
    <col min="11262" max="11262" width="22.5703125" style="26" customWidth="1"/>
    <col min="11263" max="11263" width="6.140625" style="26" customWidth="1"/>
    <col min="11264" max="11264" width="7.5703125" style="26" customWidth="1"/>
    <col min="11265" max="11265" width="7.28515625" style="26" customWidth="1"/>
    <col min="11266" max="11266" width="6.85546875" style="26" customWidth="1"/>
    <col min="11267" max="11267" width="6.7109375" style="26" customWidth="1"/>
    <col min="11268" max="11269" width="7.85546875" style="26" customWidth="1"/>
    <col min="11270" max="11272" width="11.140625" style="26" customWidth="1"/>
    <col min="11273" max="11275" width="9.85546875" style="26" customWidth="1"/>
    <col min="11276" max="11278" width="9.28515625" style="26" customWidth="1"/>
    <col min="11279" max="11281" width="10" style="26" customWidth="1"/>
    <col min="11282" max="11282" width="10.5703125" style="26" customWidth="1"/>
    <col min="11283" max="11283" width="10.28515625" style="26" customWidth="1"/>
    <col min="11284" max="11284" width="11.85546875" style="26" customWidth="1"/>
    <col min="11285" max="11285" width="14" style="26" customWidth="1"/>
    <col min="11286" max="11287" width="9" style="26"/>
    <col min="11288" max="11288" width="16.42578125" style="26" bestFit="1" customWidth="1"/>
    <col min="11289" max="11516" width="9" style="26"/>
    <col min="11517" max="11517" width="3.28515625" style="26" customWidth="1"/>
    <col min="11518" max="11518" width="22.5703125" style="26" customWidth="1"/>
    <col min="11519" max="11519" width="6.140625" style="26" customWidth="1"/>
    <col min="11520" max="11520" width="7.5703125" style="26" customWidth="1"/>
    <col min="11521" max="11521" width="7.28515625" style="26" customWidth="1"/>
    <col min="11522" max="11522" width="6.85546875" style="26" customWidth="1"/>
    <col min="11523" max="11523" width="6.7109375" style="26" customWidth="1"/>
    <col min="11524" max="11525" width="7.85546875" style="26" customWidth="1"/>
    <col min="11526" max="11528" width="11.140625" style="26" customWidth="1"/>
    <col min="11529" max="11531" width="9.85546875" style="26" customWidth="1"/>
    <col min="11532" max="11534" width="9.28515625" style="26" customWidth="1"/>
    <col min="11535" max="11537" width="10" style="26" customWidth="1"/>
    <col min="11538" max="11538" width="10.5703125" style="26" customWidth="1"/>
    <col min="11539" max="11539" width="10.28515625" style="26" customWidth="1"/>
    <col min="11540" max="11540" width="11.85546875" style="26" customWidth="1"/>
    <col min="11541" max="11541" width="14" style="26" customWidth="1"/>
    <col min="11542" max="11543" width="9" style="26"/>
    <col min="11544" max="11544" width="16.42578125" style="26" bestFit="1" customWidth="1"/>
    <col min="11545" max="11772" width="9" style="26"/>
    <col min="11773" max="11773" width="3.28515625" style="26" customWidth="1"/>
    <col min="11774" max="11774" width="22.5703125" style="26" customWidth="1"/>
    <col min="11775" max="11775" width="6.140625" style="26" customWidth="1"/>
    <col min="11776" max="11776" width="7.5703125" style="26" customWidth="1"/>
    <col min="11777" max="11777" width="7.28515625" style="26" customWidth="1"/>
    <col min="11778" max="11778" width="6.85546875" style="26" customWidth="1"/>
    <col min="11779" max="11779" width="6.7109375" style="26" customWidth="1"/>
    <col min="11780" max="11781" width="7.85546875" style="26" customWidth="1"/>
    <col min="11782" max="11784" width="11.140625" style="26" customWidth="1"/>
    <col min="11785" max="11787" width="9.85546875" style="26" customWidth="1"/>
    <col min="11788" max="11790" width="9.28515625" style="26" customWidth="1"/>
    <col min="11791" max="11793" width="10" style="26" customWidth="1"/>
    <col min="11794" max="11794" width="10.5703125" style="26" customWidth="1"/>
    <col min="11795" max="11795" width="10.28515625" style="26" customWidth="1"/>
    <col min="11796" max="11796" width="11.85546875" style="26" customWidth="1"/>
    <col min="11797" max="11797" width="14" style="26" customWidth="1"/>
    <col min="11798" max="11799" width="9" style="26"/>
    <col min="11800" max="11800" width="16.42578125" style="26" bestFit="1" customWidth="1"/>
    <col min="11801" max="12028" width="9" style="26"/>
    <col min="12029" max="12029" width="3.28515625" style="26" customWidth="1"/>
    <col min="12030" max="12030" width="22.5703125" style="26" customWidth="1"/>
    <col min="12031" max="12031" width="6.140625" style="26" customWidth="1"/>
    <col min="12032" max="12032" width="7.5703125" style="26" customWidth="1"/>
    <col min="12033" max="12033" width="7.28515625" style="26" customWidth="1"/>
    <col min="12034" max="12034" width="6.85546875" style="26" customWidth="1"/>
    <col min="12035" max="12035" width="6.7109375" style="26" customWidth="1"/>
    <col min="12036" max="12037" width="7.85546875" style="26" customWidth="1"/>
    <col min="12038" max="12040" width="11.140625" style="26" customWidth="1"/>
    <col min="12041" max="12043" width="9.85546875" style="26" customWidth="1"/>
    <col min="12044" max="12046" width="9.28515625" style="26" customWidth="1"/>
    <col min="12047" max="12049" width="10" style="26" customWidth="1"/>
    <col min="12050" max="12050" width="10.5703125" style="26" customWidth="1"/>
    <col min="12051" max="12051" width="10.28515625" style="26" customWidth="1"/>
    <col min="12052" max="12052" width="11.85546875" style="26" customWidth="1"/>
    <col min="12053" max="12053" width="14" style="26" customWidth="1"/>
    <col min="12054" max="12055" width="9" style="26"/>
    <col min="12056" max="12056" width="16.42578125" style="26" bestFit="1" customWidth="1"/>
    <col min="12057" max="12284" width="9" style="26"/>
    <col min="12285" max="12285" width="3.28515625" style="26" customWidth="1"/>
    <col min="12286" max="12286" width="22.5703125" style="26" customWidth="1"/>
    <col min="12287" max="12287" width="6.140625" style="26" customWidth="1"/>
    <col min="12288" max="12288" width="7.5703125" style="26" customWidth="1"/>
    <col min="12289" max="12289" width="7.28515625" style="26" customWidth="1"/>
    <col min="12290" max="12290" width="6.85546875" style="26" customWidth="1"/>
    <col min="12291" max="12291" width="6.7109375" style="26" customWidth="1"/>
    <col min="12292" max="12293" width="7.85546875" style="26" customWidth="1"/>
    <col min="12294" max="12296" width="11.140625" style="26" customWidth="1"/>
    <col min="12297" max="12299" width="9.85546875" style="26" customWidth="1"/>
    <col min="12300" max="12302" width="9.28515625" style="26" customWidth="1"/>
    <col min="12303" max="12305" width="10" style="26" customWidth="1"/>
    <col min="12306" max="12306" width="10.5703125" style="26" customWidth="1"/>
    <col min="12307" max="12307" width="10.28515625" style="26" customWidth="1"/>
    <col min="12308" max="12308" width="11.85546875" style="26" customWidth="1"/>
    <col min="12309" max="12309" width="14" style="26" customWidth="1"/>
    <col min="12310" max="12311" width="9" style="26"/>
    <col min="12312" max="12312" width="16.42578125" style="26" bestFit="1" customWidth="1"/>
    <col min="12313" max="12540" width="9" style="26"/>
    <col min="12541" max="12541" width="3.28515625" style="26" customWidth="1"/>
    <col min="12542" max="12542" width="22.5703125" style="26" customWidth="1"/>
    <col min="12543" max="12543" width="6.140625" style="26" customWidth="1"/>
    <col min="12544" max="12544" width="7.5703125" style="26" customWidth="1"/>
    <col min="12545" max="12545" width="7.28515625" style="26" customWidth="1"/>
    <col min="12546" max="12546" width="6.85546875" style="26" customWidth="1"/>
    <col min="12547" max="12547" width="6.7109375" style="26" customWidth="1"/>
    <col min="12548" max="12549" width="7.85546875" style="26" customWidth="1"/>
    <col min="12550" max="12552" width="11.140625" style="26" customWidth="1"/>
    <col min="12553" max="12555" width="9.85546875" style="26" customWidth="1"/>
    <col min="12556" max="12558" width="9.28515625" style="26" customWidth="1"/>
    <col min="12559" max="12561" width="10" style="26" customWidth="1"/>
    <col min="12562" max="12562" width="10.5703125" style="26" customWidth="1"/>
    <col min="12563" max="12563" width="10.28515625" style="26" customWidth="1"/>
    <col min="12564" max="12564" width="11.85546875" style="26" customWidth="1"/>
    <col min="12565" max="12565" width="14" style="26" customWidth="1"/>
    <col min="12566" max="12567" width="9" style="26"/>
    <col min="12568" max="12568" width="16.42578125" style="26" bestFit="1" customWidth="1"/>
    <col min="12569" max="12796" width="9" style="26"/>
    <col min="12797" max="12797" width="3.28515625" style="26" customWidth="1"/>
    <col min="12798" max="12798" width="22.5703125" style="26" customWidth="1"/>
    <col min="12799" max="12799" width="6.140625" style="26" customWidth="1"/>
    <col min="12800" max="12800" width="7.5703125" style="26" customWidth="1"/>
    <col min="12801" max="12801" width="7.28515625" style="26" customWidth="1"/>
    <col min="12802" max="12802" width="6.85546875" style="26" customWidth="1"/>
    <col min="12803" max="12803" width="6.7109375" style="26" customWidth="1"/>
    <col min="12804" max="12805" width="7.85546875" style="26" customWidth="1"/>
    <col min="12806" max="12808" width="11.140625" style="26" customWidth="1"/>
    <col min="12809" max="12811" width="9.85546875" style="26" customWidth="1"/>
    <col min="12812" max="12814" width="9.28515625" style="26" customWidth="1"/>
    <col min="12815" max="12817" width="10" style="26" customWidth="1"/>
    <col min="12818" max="12818" width="10.5703125" style="26" customWidth="1"/>
    <col min="12819" max="12819" width="10.28515625" style="26" customWidth="1"/>
    <col min="12820" max="12820" width="11.85546875" style="26" customWidth="1"/>
    <col min="12821" max="12821" width="14" style="26" customWidth="1"/>
    <col min="12822" max="12823" width="9" style="26"/>
    <col min="12824" max="12824" width="16.42578125" style="26" bestFit="1" customWidth="1"/>
    <col min="12825" max="13052" width="9" style="26"/>
    <col min="13053" max="13053" width="3.28515625" style="26" customWidth="1"/>
    <col min="13054" max="13054" width="22.5703125" style="26" customWidth="1"/>
    <col min="13055" max="13055" width="6.140625" style="26" customWidth="1"/>
    <col min="13056" max="13056" width="7.5703125" style="26" customWidth="1"/>
    <col min="13057" max="13057" width="7.28515625" style="26" customWidth="1"/>
    <col min="13058" max="13058" width="6.85546875" style="26" customWidth="1"/>
    <col min="13059" max="13059" width="6.7109375" style="26" customWidth="1"/>
    <col min="13060" max="13061" width="7.85546875" style="26" customWidth="1"/>
    <col min="13062" max="13064" width="11.140625" style="26" customWidth="1"/>
    <col min="13065" max="13067" width="9.85546875" style="26" customWidth="1"/>
    <col min="13068" max="13070" width="9.28515625" style="26" customWidth="1"/>
    <col min="13071" max="13073" width="10" style="26" customWidth="1"/>
    <col min="13074" max="13074" width="10.5703125" style="26" customWidth="1"/>
    <col min="13075" max="13075" width="10.28515625" style="26" customWidth="1"/>
    <col min="13076" max="13076" width="11.85546875" style="26" customWidth="1"/>
    <col min="13077" max="13077" width="14" style="26" customWidth="1"/>
    <col min="13078" max="13079" width="9" style="26"/>
    <col min="13080" max="13080" width="16.42578125" style="26" bestFit="1" customWidth="1"/>
    <col min="13081" max="13308" width="9" style="26"/>
    <col min="13309" max="13309" width="3.28515625" style="26" customWidth="1"/>
    <col min="13310" max="13310" width="22.5703125" style="26" customWidth="1"/>
    <col min="13311" max="13311" width="6.140625" style="26" customWidth="1"/>
    <col min="13312" max="13312" width="7.5703125" style="26" customWidth="1"/>
    <col min="13313" max="13313" width="7.28515625" style="26" customWidth="1"/>
    <col min="13314" max="13314" width="6.85546875" style="26" customWidth="1"/>
    <col min="13315" max="13315" width="6.7109375" style="26" customWidth="1"/>
    <col min="13316" max="13317" width="7.85546875" style="26" customWidth="1"/>
    <col min="13318" max="13320" width="11.140625" style="26" customWidth="1"/>
    <col min="13321" max="13323" width="9.85546875" style="26" customWidth="1"/>
    <col min="13324" max="13326" width="9.28515625" style="26" customWidth="1"/>
    <col min="13327" max="13329" width="10" style="26" customWidth="1"/>
    <col min="13330" max="13330" width="10.5703125" style="26" customWidth="1"/>
    <col min="13331" max="13331" width="10.28515625" style="26" customWidth="1"/>
    <col min="13332" max="13332" width="11.85546875" style="26" customWidth="1"/>
    <col min="13333" max="13333" width="14" style="26" customWidth="1"/>
    <col min="13334" max="13335" width="9" style="26"/>
    <col min="13336" max="13336" width="16.42578125" style="26" bestFit="1" customWidth="1"/>
    <col min="13337" max="13564" width="9" style="26"/>
    <col min="13565" max="13565" width="3.28515625" style="26" customWidth="1"/>
    <col min="13566" max="13566" width="22.5703125" style="26" customWidth="1"/>
    <col min="13567" max="13567" width="6.140625" style="26" customWidth="1"/>
    <col min="13568" max="13568" width="7.5703125" style="26" customWidth="1"/>
    <col min="13569" max="13569" width="7.28515625" style="26" customWidth="1"/>
    <col min="13570" max="13570" width="6.85546875" style="26" customWidth="1"/>
    <col min="13571" max="13571" width="6.7109375" style="26" customWidth="1"/>
    <col min="13572" max="13573" width="7.85546875" style="26" customWidth="1"/>
    <col min="13574" max="13576" width="11.140625" style="26" customWidth="1"/>
    <col min="13577" max="13579" width="9.85546875" style="26" customWidth="1"/>
    <col min="13580" max="13582" width="9.28515625" style="26" customWidth="1"/>
    <col min="13583" max="13585" width="10" style="26" customWidth="1"/>
    <col min="13586" max="13586" width="10.5703125" style="26" customWidth="1"/>
    <col min="13587" max="13587" width="10.28515625" style="26" customWidth="1"/>
    <col min="13588" max="13588" width="11.85546875" style="26" customWidth="1"/>
    <col min="13589" max="13589" width="14" style="26" customWidth="1"/>
    <col min="13590" max="13591" width="9" style="26"/>
    <col min="13592" max="13592" width="16.42578125" style="26" bestFit="1" customWidth="1"/>
    <col min="13593" max="13820" width="9" style="26"/>
    <col min="13821" max="13821" width="3.28515625" style="26" customWidth="1"/>
    <col min="13822" max="13822" width="22.5703125" style="26" customWidth="1"/>
    <col min="13823" max="13823" width="6.140625" style="26" customWidth="1"/>
    <col min="13824" max="13824" width="7.5703125" style="26" customWidth="1"/>
    <col min="13825" max="13825" width="7.28515625" style="26" customWidth="1"/>
    <col min="13826" max="13826" width="6.85546875" style="26" customWidth="1"/>
    <col min="13827" max="13827" width="6.7109375" style="26" customWidth="1"/>
    <col min="13828" max="13829" width="7.85546875" style="26" customWidth="1"/>
    <col min="13830" max="13832" width="11.140625" style="26" customWidth="1"/>
    <col min="13833" max="13835" width="9.85546875" style="26" customWidth="1"/>
    <col min="13836" max="13838" width="9.28515625" style="26" customWidth="1"/>
    <col min="13839" max="13841" width="10" style="26" customWidth="1"/>
    <col min="13842" max="13842" width="10.5703125" style="26" customWidth="1"/>
    <col min="13843" max="13843" width="10.28515625" style="26" customWidth="1"/>
    <col min="13844" max="13844" width="11.85546875" style="26" customWidth="1"/>
    <col min="13845" max="13845" width="14" style="26" customWidth="1"/>
    <col min="13846" max="13847" width="9" style="26"/>
    <col min="13848" max="13848" width="16.42578125" style="26" bestFit="1" customWidth="1"/>
    <col min="13849" max="14076" width="9" style="26"/>
    <col min="14077" max="14077" width="3.28515625" style="26" customWidth="1"/>
    <col min="14078" max="14078" width="22.5703125" style="26" customWidth="1"/>
    <col min="14079" max="14079" width="6.140625" style="26" customWidth="1"/>
    <col min="14080" max="14080" width="7.5703125" style="26" customWidth="1"/>
    <col min="14081" max="14081" width="7.28515625" style="26" customWidth="1"/>
    <col min="14082" max="14082" width="6.85546875" style="26" customWidth="1"/>
    <col min="14083" max="14083" width="6.7109375" style="26" customWidth="1"/>
    <col min="14084" max="14085" width="7.85546875" style="26" customWidth="1"/>
    <col min="14086" max="14088" width="11.140625" style="26" customWidth="1"/>
    <col min="14089" max="14091" width="9.85546875" style="26" customWidth="1"/>
    <col min="14092" max="14094" width="9.28515625" style="26" customWidth="1"/>
    <col min="14095" max="14097" width="10" style="26" customWidth="1"/>
    <col min="14098" max="14098" width="10.5703125" style="26" customWidth="1"/>
    <col min="14099" max="14099" width="10.28515625" style="26" customWidth="1"/>
    <col min="14100" max="14100" width="11.85546875" style="26" customWidth="1"/>
    <col min="14101" max="14101" width="14" style="26" customWidth="1"/>
    <col min="14102" max="14103" width="9" style="26"/>
    <col min="14104" max="14104" width="16.42578125" style="26" bestFit="1" customWidth="1"/>
    <col min="14105" max="14332" width="9" style="26"/>
    <col min="14333" max="14333" width="3.28515625" style="26" customWidth="1"/>
    <col min="14334" max="14334" width="22.5703125" style="26" customWidth="1"/>
    <col min="14335" max="14335" width="6.140625" style="26" customWidth="1"/>
    <col min="14336" max="14336" width="7.5703125" style="26" customWidth="1"/>
    <col min="14337" max="14337" width="7.28515625" style="26" customWidth="1"/>
    <col min="14338" max="14338" width="6.85546875" style="26" customWidth="1"/>
    <col min="14339" max="14339" width="6.7109375" style="26" customWidth="1"/>
    <col min="14340" max="14341" width="7.85546875" style="26" customWidth="1"/>
    <col min="14342" max="14344" width="11.140625" style="26" customWidth="1"/>
    <col min="14345" max="14347" width="9.85546875" style="26" customWidth="1"/>
    <col min="14348" max="14350" width="9.28515625" style="26" customWidth="1"/>
    <col min="14351" max="14353" width="10" style="26" customWidth="1"/>
    <col min="14354" max="14354" width="10.5703125" style="26" customWidth="1"/>
    <col min="14355" max="14355" width="10.28515625" style="26" customWidth="1"/>
    <col min="14356" max="14356" width="11.85546875" style="26" customWidth="1"/>
    <col min="14357" max="14357" width="14" style="26" customWidth="1"/>
    <col min="14358" max="14359" width="9" style="26"/>
    <col min="14360" max="14360" width="16.42578125" style="26" bestFit="1" customWidth="1"/>
    <col min="14361" max="14588" width="9" style="26"/>
    <col min="14589" max="14589" width="3.28515625" style="26" customWidth="1"/>
    <col min="14590" max="14590" width="22.5703125" style="26" customWidth="1"/>
    <col min="14591" max="14591" width="6.140625" style="26" customWidth="1"/>
    <col min="14592" max="14592" width="7.5703125" style="26" customWidth="1"/>
    <col min="14593" max="14593" width="7.28515625" style="26" customWidth="1"/>
    <col min="14594" max="14594" width="6.85546875" style="26" customWidth="1"/>
    <col min="14595" max="14595" width="6.7109375" style="26" customWidth="1"/>
    <col min="14596" max="14597" width="7.85546875" style="26" customWidth="1"/>
    <col min="14598" max="14600" width="11.140625" style="26" customWidth="1"/>
    <col min="14601" max="14603" width="9.85546875" style="26" customWidth="1"/>
    <col min="14604" max="14606" width="9.28515625" style="26" customWidth="1"/>
    <col min="14607" max="14609" width="10" style="26" customWidth="1"/>
    <col min="14610" max="14610" width="10.5703125" style="26" customWidth="1"/>
    <col min="14611" max="14611" width="10.28515625" style="26" customWidth="1"/>
    <col min="14612" max="14612" width="11.85546875" style="26" customWidth="1"/>
    <col min="14613" max="14613" width="14" style="26" customWidth="1"/>
    <col min="14614" max="14615" width="9" style="26"/>
    <col min="14616" max="14616" width="16.42578125" style="26" bestFit="1" customWidth="1"/>
    <col min="14617" max="14844" width="9" style="26"/>
    <col min="14845" max="14845" width="3.28515625" style="26" customWidth="1"/>
    <col min="14846" max="14846" width="22.5703125" style="26" customWidth="1"/>
    <col min="14847" max="14847" width="6.140625" style="26" customWidth="1"/>
    <col min="14848" max="14848" width="7.5703125" style="26" customWidth="1"/>
    <col min="14849" max="14849" width="7.28515625" style="26" customWidth="1"/>
    <col min="14850" max="14850" width="6.85546875" style="26" customWidth="1"/>
    <col min="14851" max="14851" width="6.7109375" style="26" customWidth="1"/>
    <col min="14852" max="14853" width="7.85546875" style="26" customWidth="1"/>
    <col min="14854" max="14856" width="11.140625" style="26" customWidth="1"/>
    <col min="14857" max="14859" width="9.85546875" style="26" customWidth="1"/>
    <col min="14860" max="14862" width="9.28515625" style="26" customWidth="1"/>
    <col min="14863" max="14865" width="10" style="26" customWidth="1"/>
    <col min="14866" max="14866" width="10.5703125" style="26" customWidth="1"/>
    <col min="14867" max="14867" width="10.28515625" style="26" customWidth="1"/>
    <col min="14868" max="14868" width="11.85546875" style="26" customWidth="1"/>
    <col min="14869" max="14869" width="14" style="26" customWidth="1"/>
    <col min="14870" max="14871" width="9" style="26"/>
    <col min="14872" max="14872" width="16.42578125" style="26" bestFit="1" customWidth="1"/>
    <col min="14873" max="15100" width="9" style="26"/>
    <col min="15101" max="15101" width="3.28515625" style="26" customWidth="1"/>
    <col min="15102" max="15102" width="22.5703125" style="26" customWidth="1"/>
    <col min="15103" max="15103" width="6.140625" style="26" customWidth="1"/>
    <col min="15104" max="15104" width="7.5703125" style="26" customWidth="1"/>
    <col min="15105" max="15105" width="7.28515625" style="26" customWidth="1"/>
    <col min="15106" max="15106" width="6.85546875" style="26" customWidth="1"/>
    <col min="15107" max="15107" width="6.7109375" style="26" customWidth="1"/>
    <col min="15108" max="15109" width="7.85546875" style="26" customWidth="1"/>
    <col min="15110" max="15112" width="11.140625" style="26" customWidth="1"/>
    <col min="15113" max="15115" width="9.85546875" style="26" customWidth="1"/>
    <col min="15116" max="15118" width="9.28515625" style="26" customWidth="1"/>
    <col min="15119" max="15121" width="10" style="26" customWidth="1"/>
    <col min="15122" max="15122" width="10.5703125" style="26" customWidth="1"/>
    <col min="15123" max="15123" width="10.28515625" style="26" customWidth="1"/>
    <col min="15124" max="15124" width="11.85546875" style="26" customWidth="1"/>
    <col min="15125" max="15125" width="14" style="26" customWidth="1"/>
    <col min="15126" max="15127" width="9" style="26"/>
    <col min="15128" max="15128" width="16.42578125" style="26" bestFit="1" customWidth="1"/>
    <col min="15129" max="15356" width="9" style="26"/>
    <col min="15357" max="15357" width="3.28515625" style="26" customWidth="1"/>
    <col min="15358" max="15358" width="22.5703125" style="26" customWidth="1"/>
    <col min="15359" max="15359" width="6.140625" style="26" customWidth="1"/>
    <col min="15360" max="15360" width="7.5703125" style="26" customWidth="1"/>
    <col min="15361" max="15361" width="7.28515625" style="26" customWidth="1"/>
    <col min="15362" max="15362" width="6.85546875" style="26" customWidth="1"/>
    <col min="15363" max="15363" width="6.7109375" style="26" customWidth="1"/>
    <col min="15364" max="15365" width="7.85546875" style="26" customWidth="1"/>
    <col min="15366" max="15368" width="11.140625" style="26" customWidth="1"/>
    <col min="15369" max="15371" width="9.85546875" style="26" customWidth="1"/>
    <col min="15372" max="15374" width="9.28515625" style="26" customWidth="1"/>
    <col min="15375" max="15377" width="10" style="26" customWidth="1"/>
    <col min="15378" max="15378" width="10.5703125" style="26" customWidth="1"/>
    <col min="15379" max="15379" width="10.28515625" style="26" customWidth="1"/>
    <col min="15380" max="15380" width="11.85546875" style="26" customWidth="1"/>
    <col min="15381" max="15381" width="14" style="26" customWidth="1"/>
    <col min="15382" max="15383" width="9" style="26"/>
    <col min="15384" max="15384" width="16.42578125" style="26" bestFit="1" customWidth="1"/>
    <col min="15385" max="15612" width="9" style="26"/>
    <col min="15613" max="15613" width="3.28515625" style="26" customWidth="1"/>
    <col min="15614" max="15614" width="22.5703125" style="26" customWidth="1"/>
    <col min="15615" max="15615" width="6.140625" style="26" customWidth="1"/>
    <col min="15616" max="15616" width="7.5703125" style="26" customWidth="1"/>
    <col min="15617" max="15617" width="7.28515625" style="26" customWidth="1"/>
    <col min="15618" max="15618" width="6.85546875" style="26" customWidth="1"/>
    <col min="15619" max="15619" width="6.7109375" style="26" customWidth="1"/>
    <col min="15620" max="15621" width="7.85546875" style="26" customWidth="1"/>
    <col min="15622" max="15624" width="11.140625" style="26" customWidth="1"/>
    <col min="15625" max="15627" width="9.85546875" style="26" customWidth="1"/>
    <col min="15628" max="15630" width="9.28515625" style="26" customWidth="1"/>
    <col min="15631" max="15633" width="10" style="26" customWidth="1"/>
    <col min="15634" max="15634" width="10.5703125" style="26" customWidth="1"/>
    <col min="15635" max="15635" width="10.28515625" style="26" customWidth="1"/>
    <col min="15636" max="15636" width="11.85546875" style="26" customWidth="1"/>
    <col min="15637" max="15637" width="14" style="26" customWidth="1"/>
    <col min="15638" max="15639" width="9" style="26"/>
    <col min="15640" max="15640" width="16.42578125" style="26" bestFit="1" customWidth="1"/>
    <col min="15641" max="15868" width="9" style="26"/>
    <col min="15869" max="15869" width="3.28515625" style="26" customWidth="1"/>
    <col min="15870" max="15870" width="22.5703125" style="26" customWidth="1"/>
    <col min="15871" max="15871" width="6.140625" style="26" customWidth="1"/>
    <col min="15872" max="15872" width="7.5703125" style="26" customWidth="1"/>
    <col min="15873" max="15873" width="7.28515625" style="26" customWidth="1"/>
    <col min="15874" max="15874" width="6.85546875" style="26" customWidth="1"/>
    <col min="15875" max="15875" width="6.7109375" style="26" customWidth="1"/>
    <col min="15876" max="15877" width="7.85546875" style="26" customWidth="1"/>
    <col min="15878" max="15880" width="11.140625" style="26" customWidth="1"/>
    <col min="15881" max="15883" width="9.85546875" style="26" customWidth="1"/>
    <col min="15884" max="15886" width="9.28515625" style="26" customWidth="1"/>
    <col min="15887" max="15889" width="10" style="26" customWidth="1"/>
    <col min="15890" max="15890" width="10.5703125" style="26" customWidth="1"/>
    <col min="15891" max="15891" width="10.28515625" style="26" customWidth="1"/>
    <col min="15892" max="15892" width="11.85546875" style="26" customWidth="1"/>
    <col min="15893" max="15893" width="14" style="26" customWidth="1"/>
    <col min="15894" max="15895" width="9" style="26"/>
    <col min="15896" max="15896" width="16.42578125" style="26" bestFit="1" customWidth="1"/>
    <col min="15897" max="16124" width="9" style="26"/>
    <col min="16125" max="16125" width="3.28515625" style="26" customWidth="1"/>
    <col min="16126" max="16126" width="22.5703125" style="26" customWidth="1"/>
    <col min="16127" max="16127" width="6.140625" style="26" customWidth="1"/>
    <col min="16128" max="16128" width="7.5703125" style="26" customWidth="1"/>
    <col min="16129" max="16129" width="7.28515625" style="26" customWidth="1"/>
    <col min="16130" max="16130" width="6.85546875" style="26" customWidth="1"/>
    <col min="16131" max="16131" width="6.7109375" style="26" customWidth="1"/>
    <col min="16132" max="16133" width="7.85546875" style="26" customWidth="1"/>
    <col min="16134" max="16136" width="11.140625" style="26" customWidth="1"/>
    <col min="16137" max="16139" width="9.85546875" style="26" customWidth="1"/>
    <col min="16140" max="16142" width="9.28515625" style="26" customWidth="1"/>
    <col min="16143" max="16145" width="10" style="26" customWidth="1"/>
    <col min="16146" max="16146" width="10.5703125" style="26" customWidth="1"/>
    <col min="16147" max="16147" width="10.28515625" style="26" customWidth="1"/>
    <col min="16148" max="16148" width="11.85546875" style="26" customWidth="1"/>
    <col min="16149" max="16149" width="14" style="26" customWidth="1"/>
    <col min="16150" max="16151" width="9" style="26"/>
    <col min="16152" max="16152" width="16.42578125" style="26" bestFit="1" customWidth="1"/>
    <col min="16153" max="16384" width="9" style="26"/>
  </cols>
  <sheetData>
    <row r="1" spans="1:24" ht="15" customHeight="1" x14ac:dyDescent="0.2">
      <c r="A1" s="69" t="s">
        <v>32</v>
      </c>
      <c r="B1" s="69"/>
      <c r="C1" s="69"/>
      <c r="D1" s="69"/>
      <c r="E1" s="69"/>
      <c r="F1" s="69"/>
      <c r="G1" s="36"/>
      <c r="H1" s="36"/>
    </row>
    <row r="2" spans="1:24" ht="14.25" customHeight="1" x14ac:dyDescent="0.2">
      <c r="A2" s="69" t="s">
        <v>33</v>
      </c>
      <c r="B2" s="69"/>
      <c r="C2" s="69"/>
      <c r="D2" s="69"/>
      <c r="E2" s="69"/>
      <c r="F2" s="69"/>
      <c r="G2" s="32"/>
      <c r="H2" s="32"/>
    </row>
    <row r="3" spans="1:24" ht="15.75" customHeight="1" x14ac:dyDescent="0.2">
      <c r="A3" s="87" t="s">
        <v>34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4" ht="15.75" customHeight="1" x14ac:dyDescent="0.2">
      <c r="A4" s="87" t="s">
        <v>71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</row>
    <row r="5" spans="1:24" ht="18" customHeight="1" x14ac:dyDescent="0.25">
      <c r="A5" s="70" t="s">
        <v>76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X5" s="33"/>
    </row>
    <row r="6" spans="1:24" x14ac:dyDescent="0.2">
      <c r="X6" s="33"/>
    </row>
    <row r="7" spans="1:24" s="38" customFormat="1" ht="16.5" customHeight="1" x14ac:dyDescent="0.15">
      <c r="A7" s="71" t="s">
        <v>0</v>
      </c>
      <c r="B7" s="71" t="s">
        <v>35</v>
      </c>
      <c r="C7" s="71" t="s">
        <v>1</v>
      </c>
      <c r="D7" s="72" t="s">
        <v>36</v>
      </c>
      <c r="E7" s="72" t="s">
        <v>37</v>
      </c>
      <c r="F7" s="72"/>
      <c r="G7" s="72"/>
      <c r="H7" s="72"/>
      <c r="I7" s="73" t="s">
        <v>43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5"/>
      <c r="U7" s="76" t="s">
        <v>45</v>
      </c>
      <c r="V7" s="83" t="s">
        <v>22</v>
      </c>
      <c r="W7" s="37"/>
    </row>
    <row r="8" spans="1:24" s="38" customFormat="1" ht="16.5" customHeight="1" x14ac:dyDescent="0.15">
      <c r="A8" s="71"/>
      <c r="B8" s="71"/>
      <c r="C8" s="71"/>
      <c r="D8" s="72"/>
      <c r="E8" s="86" t="s">
        <v>38</v>
      </c>
      <c r="F8" s="72" t="s">
        <v>39</v>
      </c>
      <c r="G8" s="72" t="s">
        <v>40</v>
      </c>
      <c r="H8" s="72" t="s">
        <v>41</v>
      </c>
      <c r="I8" s="72" t="s">
        <v>42</v>
      </c>
      <c r="J8" s="72"/>
      <c r="K8" s="72"/>
      <c r="L8" s="72"/>
      <c r="M8" s="72" t="s">
        <v>2</v>
      </c>
      <c r="N8" s="72"/>
      <c r="O8" s="72"/>
      <c r="P8" s="72"/>
      <c r="Q8" s="65" t="s">
        <v>44</v>
      </c>
      <c r="R8" s="66"/>
      <c r="S8" s="65" t="s">
        <v>20</v>
      </c>
      <c r="T8" s="66"/>
      <c r="U8" s="76"/>
      <c r="V8" s="84"/>
      <c r="W8" s="37"/>
    </row>
    <row r="9" spans="1:24" s="38" customFormat="1" ht="23.25" customHeight="1" x14ac:dyDescent="0.15">
      <c r="A9" s="71"/>
      <c r="B9" s="71"/>
      <c r="C9" s="71"/>
      <c r="D9" s="72"/>
      <c r="E9" s="86"/>
      <c r="F9" s="72"/>
      <c r="G9" s="72"/>
      <c r="H9" s="72"/>
      <c r="I9" s="46" t="s">
        <v>38</v>
      </c>
      <c r="J9" s="46" t="s">
        <v>39</v>
      </c>
      <c r="K9" s="46" t="s">
        <v>40</v>
      </c>
      <c r="L9" s="46" t="s">
        <v>41</v>
      </c>
      <c r="M9" s="46" t="s">
        <v>38</v>
      </c>
      <c r="N9" s="46" t="s">
        <v>39</v>
      </c>
      <c r="O9" s="46" t="s">
        <v>40</v>
      </c>
      <c r="P9" s="46" t="s">
        <v>41</v>
      </c>
      <c r="Q9" s="46" t="s">
        <v>38</v>
      </c>
      <c r="R9" s="46" t="s">
        <v>41</v>
      </c>
      <c r="S9" s="46" t="s">
        <v>21</v>
      </c>
      <c r="T9" s="46" t="s">
        <v>41</v>
      </c>
      <c r="U9" s="76"/>
      <c r="V9" s="85"/>
      <c r="W9" s="37"/>
    </row>
    <row r="10" spans="1:24" s="39" customFormat="1" ht="20.100000000000001" customHeight="1" x14ac:dyDescent="0.15">
      <c r="A10" s="11" t="s">
        <v>66</v>
      </c>
      <c r="B10" s="12" t="s">
        <v>46</v>
      </c>
      <c r="C10" s="11"/>
      <c r="D10" s="11"/>
      <c r="E10" s="52">
        <f>SUM(E11:E28)</f>
        <v>61.64</v>
      </c>
      <c r="F10" s="51">
        <f t="shared" ref="F10:U10" si="0">SUM(F11:F28)</f>
        <v>52394000</v>
      </c>
      <c r="G10" s="51">
        <f t="shared" si="0"/>
        <v>5501370</v>
      </c>
      <c r="H10" s="51">
        <f t="shared" si="0"/>
        <v>46892630</v>
      </c>
      <c r="I10" s="52">
        <f t="shared" si="0"/>
        <v>1.2</v>
      </c>
      <c r="J10" s="51">
        <f t="shared" si="0"/>
        <v>1020000</v>
      </c>
      <c r="K10" s="51">
        <f t="shared" si="0"/>
        <v>107100</v>
      </c>
      <c r="L10" s="51">
        <f t="shared" si="0"/>
        <v>912900</v>
      </c>
      <c r="M10" s="52">
        <f t="shared" si="0"/>
        <v>8.8518000000000026</v>
      </c>
      <c r="N10" s="51">
        <f t="shared" si="0"/>
        <v>7524030</v>
      </c>
      <c r="O10" s="51">
        <f t="shared" si="0"/>
        <v>790023.15000000014</v>
      </c>
      <c r="P10" s="51">
        <f t="shared" si="0"/>
        <v>6734006.8499999996</v>
      </c>
      <c r="Q10" s="52">
        <f t="shared" si="0"/>
        <v>21.994000000000003</v>
      </c>
      <c r="R10" s="51">
        <f t="shared" si="0"/>
        <v>18694900</v>
      </c>
      <c r="S10" s="60">
        <f t="shared" si="0"/>
        <v>0.65</v>
      </c>
      <c r="T10" s="51">
        <f>SUM(T11:T28)</f>
        <v>552500</v>
      </c>
      <c r="U10" s="51">
        <f t="shared" si="0"/>
        <v>73786936.850000009</v>
      </c>
      <c r="V10" s="13"/>
      <c r="W10" s="55">
        <f>G10+K10+O10</f>
        <v>6398493.1500000004</v>
      </c>
    </row>
    <row r="11" spans="1:24" s="39" customFormat="1" ht="20.100000000000001" customHeight="1" x14ac:dyDescent="0.15">
      <c r="A11" s="1">
        <v>1</v>
      </c>
      <c r="B11" s="4" t="s">
        <v>30</v>
      </c>
      <c r="C11" s="1" t="s">
        <v>6</v>
      </c>
      <c r="D11" s="10" t="s">
        <v>29</v>
      </c>
      <c r="E11" s="15">
        <v>3.66</v>
      </c>
      <c r="F11" s="14">
        <f>E11*850000</f>
        <v>3111000</v>
      </c>
      <c r="G11" s="14">
        <f>F11*10.5%</f>
        <v>326655</v>
      </c>
      <c r="H11" s="14">
        <f>F11-G11</f>
        <v>2784345</v>
      </c>
      <c r="I11" s="1">
        <v>0.5</v>
      </c>
      <c r="J11" s="14">
        <f>I11*850000</f>
        <v>425000</v>
      </c>
      <c r="K11" s="14">
        <f>J11*10.5%</f>
        <v>44625</v>
      </c>
      <c r="L11" s="14">
        <f>J11-K11</f>
        <v>380375</v>
      </c>
      <c r="M11" s="57">
        <f>(E11+I11)*18%</f>
        <v>0.74880000000000002</v>
      </c>
      <c r="N11" s="14">
        <f>M11*850000</f>
        <v>636480</v>
      </c>
      <c r="O11" s="14">
        <f>N11*10.5%</f>
        <v>66830.399999999994</v>
      </c>
      <c r="P11" s="14">
        <f>N11-O11</f>
        <v>569649.6</v>
      </c>
      <c r="Q11" s="15">
        <f>(E11+I11)*35%</f>
        <v>1.456</v>
      </c>
      <c r="R11" s="14">
        <f>Q11*850000</f>
        <v>1237600</v>
      </c>
      <c r="S11" s="14"/>
      <c r="T11" s="14"/>
      <c r="U11" s="14">
        <f>H11+L11+P11+R11+T11</f>
        <v>4971969.5999999996</v>
      </c>
      <c r="V11" s="13"/>
      <c r="W11" s="55"/>
      <c r="X11" s="55"/>
    </row>
    <row r="12" spans="1:24" s="5" customFormat="1" ht="20.100000000000001" customHeight="1" x14ac:dyDescent="0.15">
      <c r="A12" s="1">
        <v>2</v>
      </c>
      <c r="B12" s="4" t="s">
        <v>47</v>
      </c>
      <c r="C12" s="1" t="s">
        <v>7</v>
      </c>
      <c r="D12" s="10" t="s">
        <v>29</v>
      </c>
      <c r="E12" s="15">
        <v>3.66</v>
      </c>
      <c r="F12" s="14">
        <f t="shared" ref="F12:F28" si="1">E12*850000</f>
        <v>3111000</v>
      </c>
      <c r="G12" s="14">
        <f>F12*10.5%</f>
        <v>326655</v>
      </c>
      <c r="H12" s="14">
        <f>F12-G12</f>
        <v>2784345</v>
      </c>
      <c r="I12" s="44">
        <v>0.35</v>
      </c>
      <c r="J12" s="14">
        <f t="shared" ref="J12:J13" si="2">I12*850000</f>
        <v>297500</v>
      </c>
      <c r="K12" s="14">
        <f>J12*10.5%</f>
        <v>31237.5</v>
      </c>
      <c r="L12" s="14">
        <f>J12-K12</f>
        <v>266262.5</v>
      </c>
      <c r="M12" s="57">
        <f>(E12+I12)*18%</f>
        <v>0.72179999999999989</v>
      </c>
      <c r="N12" s="14">
        <f t="shared" ref="N12:N27" si="3">M12*850000</f>
        <v>613529.99999999988</v>
      </c>
      <c r="O12" s="14">
        <f>N12*10.5%</f>
        <v>64420.649999999987</v>
      </c>
      <c r="P12" s="14">
        <f>N12-O12</f>
        <v>549109.34999999986</v>
      </c>
      <c r="Q12" s="15">
        <f>(E12+I12)*35%</f>
        <v>1.4034999999999997</v>
      </c>
      <c r="R12" s="14">
        <f t="shared" ref="R12:R28" si="4">Q12*850000</f>
        <v>1192974.9999999998</v>
      </c>
      <c r="S12" s="14"/>
      <c r="T12" s="14"/>
      <c r="U12" s="14">
        <f t="shared" ref="U12:U28" si="5">H12+L12+P12+R12+T12</f>
        <v>4792691.8499999996</v>
      </c>
      <c r="V12" s="4"/>
      <c r="W12" s="55"/>
      <c r="X12" s="55"/>
    </row>
    <row r="13" spans="1:24" s="5" customFormat="1" ht="20.100000000000001" customHeight="1" x14ac:dyDescent="0.15">
      <c r="A13" s="1">
        <v>3</v>
      </c>
      <c r="B13" s="6" t="s">
        <v>8</v>
      </c>
      <c r="C13" s="1" t="s">
        <v>7</v>
      </c>
      <c r="D13" s="10" t="s">
        <v>29</v>
      </c>
      <c r="E13" s="3">
        <v>3.66</v>
      </c>
      <c r="F13" s="14">
        <f t="shared" si="1"/>
        <v>3111000</v>
      </c>
      <c r="G13" s="14">
        <f>F13*10.5%</f>
        <v>326655</v>
      </c>
      <c r="H13" s="14">
        <f>F13-G13</f>
        <v>2784345</v>
      </c>
      <c r="I13" s="1">
        <v>0.35</v>
      </c>
      <c r="J13" s="14">
        <f t="shared" si="2"/>
        <v>297500</v>
      </c>
      <c r="K13" s="14">
        <f>J13*10.5%</f>
        <v>31237.5</v>
      </c>
      <c r="L13" s="14">
        <f>J13-K13</f>
        <v>266262.5</v>
      </c>
      <c r="M13" s="57">
        <f>(E13+I13)*18%</f>
        <v>0.72179999999999989</v>
      </c>
      <c r="N13" s="14">
        <f t="shared" si="3"/>
        <v>613529.99999999988</v>
      </c>
      <c r="O13" s="14">
        <f>N13*10.5%</f>
        <v>64420.649999999987</v>
      </c>
      <c r="P13" s="14">
        <f>N13-O13</f>
        <v>549109.34999999986</v>
      </c>
      <c r="Q13" s="15">
        <f>(E13+I13)*35%</f>
        <v>1.4034999999999997</v>
      </c>
      <c r="R13" s="14">
        <f t="shared" si="4"/>
        <v>1192974.9999999998</v>
      </c>
      <c r="S13" s="14"/>
      <c r="T13" s="14"/>
      <c r="U13" s="14">
        <f t="shared" si="5"/>
        <v>4792691.8499999996</v>
      </c>
      <c r="V13" s="4"/>
      <c r="W13" s="55"/>
      <c r="X13" s="55"/>
    </row>
    <row r="14" spans="1:24" s="39" customFormat="1" ht="20.100000000000001" customHeight="1" x14ac:dyDescent="0.15">
      <c r="A14" s="1">
        <v>4</v>
      </c>
      <c r="B14" s="4" t="s">
        <v>48</v>
      </c>
      <c r="C14" s="1" t="s">
        <v>4</v>
      </c>
      <c r="D14" s="10" t="s">
        <v>29</v>
      </c>
      <c r="E14" s="1">
        <v>4.6500000000000004</v>
      </c>
      <c r="F14" s="14">
        <f t="shared" si="1"/>
        <v>3952500.0000000005</v>
      </c>
      <c r="G14" s="14">
        <f t="shared" ref="G14:G26" si="6">F14*10.5%</f>
        <v>415012.50000000006</v>
      </c>
      <c r="H14" s="14">
        <f t="shared" ref="H14:H26" si="7">F14-G14</f>
        <v>3537487.5000000005</v>
      </c>
      <c r="I14" s="1"/>
      <c r="J14" s="14" t="s">
        <v>26</v>
      </c>
      <c r="K14" s="14"/>
      <c r="L14" s="14"/>
      <c r="M14" s="57">
        <f>E14*24%</f>
        <v>1.1160000000000001</v>
      </c>
      <c r="N14" s="14">
        <f t="shared" si="3"/>
        <v>948600.00000000012</v>
      </c>
      <c r="O14" s="14">
        <f t="shared" ref="O14:O27" si="8">N14*10.5%</f>
        <v>99603.000000000015</v>
      </c>
      <c r="P14" s="14">
        <f t="shared" ref="P14:P27" si="9">N14-O14</f>
        <v>848997.00000000012</v>
      </c>
      <c r="Q14" s="15">
        <f>(E14+I14)*35%</f>
        <v>1.6274999999999999</v>
      </c>
      <c r="R14" s="14">
        <f t="shared" si="4"/>
        <v>1383375</v>
      </c>
      <c r="S14" s="17">
        <v>0.15</v>
      </c>
      <c r="T14" s="14">
        <f>S14*850000</f>
        <v>127500</v>
      </c>
      <c r="U14" s="14">
        <f t="shared" si="5"/>
        <v>5897359.5000000009</v>
      </c>
      <c r="V14" s="43"/>
      <c r="W14" s="55"/>
      <c r="X14" s="55"/>
    </row>
    <row r="15" spans="1:24" s="39" customFormat="1" ht="20.100000000000001" customHeight="1" x14ac:dyDescent="0.15">
      <c r="A15" s="1">
        <v>5</v>
      </c>
      <c r="B15" s="4" t="s">
        <v>49</v>
      </c>
      <c r="C15" s="1" t="s">
        <v>4</v>
      </c>
      <c r="D15" s="10" t="s">
        <v>29</v>
      </c>
      <c r="E15" s="15">
        <v>3.99</v>
      </c>
      <c r="F15" s="14">
        <f t="shared" si="1"/>
        <v>3391500</v>
      </c>
      <c r="G15" s="14">
        <f t="shared" si="6"/>
        <v>356107.5</v>
      </c>
      <c r="H15" s="14">
        <f t="shared" si="7"/>
        <v>3035392.5</v>
      </c>
      <c r="I15" s="1"/>
      <c r="J15" s="14"/>
      <c r="K15" s="14"/>
      <c r="L15" s="14"/>
      <c r="M15" s="57">
        <f>E15*20%</f>
        <v>0.79800000000000004</v>
      </c>
      <c r="N15" s="14">
        <f t="shared" si="3"/>
        <v>678300</v>
      </c>
      <c r="O15" s="14">
        <f t="shared" si="8"/>
        <v>71221.5</v>
      </c>
      <c r="P15" s="14">
        <f t="shared" si="9"/>
        <v>607078.5</v>
      </c>
      <c r="Q15" s="15">
        <f t="shared" ref="Q15:Q26" si="10">E15*35%</f>
        <v>1.3965000000000001</v>
      </c>
      <c r="R15" s="14">
        <f t="shared" si="4"/>
        <v>1187025</v>
      </c>
      <c r="S15" s="14"/>
      <c r="T15" s="14">
        <f t="shared" ref="T15:T28" si="11">S15*850000</f>
        <v>0</v>
      </c>
      <c r="U15" s="14">
        <f t="shared" si="5"/>
        <v>4829496</v>
      </c>
      <c r="V15" s="13"/>
      <c r="W15" s="55"/>
      <c r="X15" s="55"/>
    </row>
    <row r="16" spans="1:24" s="5" customFormat="1" ht="20.100000000000001" customHeight="1" x14ac:dyDescent="0.15">
      <c r="A16" s="1">
        <v>6</v>
      </c>
      <c r="B16" s="6" t="s">
        <v>24</v>
      </c>
      <c r="C16" s="1" t="s">
        <v>4</v>
      </c>
      <c r="D16" s="10" t="s">
        <v>25</v>
      </c>
      <c r="E16" s="3">
        <v>3.66</v>
      </c>
      <c r="F16" s="14">
        <f t="shared" si="1"/>
        <v>3111000</v>
      </c>
      <c r="G16" s="14">
        <f t="shared" si="6"/>
        <v>326655</v>
      </c>
      <c r="H16" s="14">
        <f t="shared" si="7"/>
        <v>2784345</v>
      </c>
      <c r="I16" s="1"/>
      <c r="J16" s="14"/>
      <c r="K16" s="14"/>
      <c r="L16" s="14"/>
      <c r="M16" s="58">
        <f>E16*15%</f>
        <v>0.54900000000000004</v>
      </c>
      <c r="N16" s="14">
        <f t="shared" si="3"/>
        <v>466650.00000000006</v>
      </c>
      <c r="O16" s="14">
        <f t="shared" si="8"/>
        <v>48998.250000000007</v>
      </c>
      <c r="P16" s="14">
        <f t="shared" si="9"/>
        <v>417651.75000000006</v>
      </c>
      <c r="Q16" s="3">
        <f t="shared" si="10"/>
        <v>1.2809999999999999</v>
      </c>
      <c r="R16" s="14">
        <f t="shared" si="4"/>
        <v>1088850</v>
      </c>
      <c r="S16" s="14"/>
      <c r="T16" s="14">
        <f t="shared" si="11"/>
        <v>0</v>
      </c>
      <c r="U16" s="14">
        <f t="shared" si="5"/>
        <v>4290846.75</v>
      </c>
      <c r="V16" s="4"/>
      <c r="W16" s="55"/>
      <c r="X16" s="55"/>
    </row>
    <row r="17" spans="1:35" s="5" customFormat="1" ht="20.100000000000001" customHeight="1" x14ac:dyDescent="0.15">
      <c r="A17" s="1">
        <v>7</v>
      </c>
      <c r="B17" s="2" t="s">
        <v>9</v>
      </c>
      <c r="C17" s="1" t="s">
        <v>4</v>
      </c>
      <c r="D17" s="10" t="s">
        <v>29</v>
      </c>
      <c r="E17" s="3">
        <v>3.66</v>
      </c>
      <c r="F17" s="14">
        <f t="shared" si="1"/>
        <v>3111000</v>
      </c>
      <c r="G17" s="14">
        <f t="shared" si="6"/>
        <v>326655</v>
      </c>
      <c r="H17" s="14">
        <f t="shared" si="7"/>
        <v>2784345</v>
      </c>
      <c r="I17" s="1"/>
      <c r="J17" s="14"/>
      <c r="K17" s="14"/>
      <c r="L17" s="14"/>
      <c r="M17" s="58">
        <f>E17*16%</f>
        <v>0.58560000000000001</v>
      </c>
      <c r="N17" s="14">
        <f t="shared" si="3"/>
        <v>497760</v>
      </c>
      <c r="O17" s="14">
        <f t="shared" si="8"/>
        <v>52264.799999999996</v>
      </c>
      <c r="P17" s="14">
        <f t="shared" si="9"/>
        <v>445495.2</v>
      </c>
      <c r="Q17" s="3">
        <f t="shared" si="10"/>
        <v>1.2809999999999999</v>
      </c>
      <c r="R17" s="14">
        <f t="shared" si="4"/>
        <v>1088850</v>
      </c>
      <c r="S17" s="14"/>
      <c r="T17" s="14">
        <f t="shared" si="11"/>
        <v>0</v>
      </c>
      <c r="U17" s="14">
        <f t="shared" si="5"/>
        <v>4318690.2</v>
      </c>
      <c r="V17" s="4"/>
      <c r="W17" s="55"/>
      <c r="X17" s="55"/>
    </row>
    <row r="18" spans="1:35" s="5" customFormat="1" ht="20.100000000000001" customHeight="1" x14ac:dyDescent="0.15">
      <c r="A18" s="1">
        <v>8</v>
      </c>
      <c r="B18" s="6" t="s">
        <v>10</v>
      </c>
      <c r="C18" s="1" t="s">
        <v>4</v>
      </c>
      <c r="D18" s="10" t="s">
        <v>29</v>
      </c>
      <c r="E18" s="3">
        <v>3.66</v>
      </c>
      <c r="F18" s="14">
        <f t="shared" si="1"/>
        <v>3111000</v>
      </c>
      <c r="G18" s="14">
        <f t="shared" si="6"/>
        <v>326655</v>
      </c>
      <c r="H18" s="14">
        <f t="shared" si="7"/>
        <v>2784345</v>
      </c>
      <c r="I18" s="1"/>
      <c r="J18" s="14"/>
      <c r="K18" s="14"/>
      <c r="L18" s="14"/>
      <c r="M18" s="58">
        <f>E18*18%</f>
        <v>0.65880000000000005</v>
      </c>
      <c r="N18" s="14">
        <f t="shared" si="3"/>
        <v>559980</v>
      </c>
      <c r="O18" s="14">
        <f t="shared" si="8"/>
        <v>58797.9</v>
      </c>
      <c r="P18" s="14">
        <f t="shared" si="9"/>
        <v>501182.1</v>
      </c>
      <c r="Q18" s="3">
        <f t="shared" si="10"/>
        <v>1.2809999999999999</v>
      </c>
      <c r="R18" s="14">
        <f t="shared" si="4"/>
        <v>1088850</v>
      </c>
      <c r="S18" s="17">
        <v>0.15</v>
      </c>
      <c r="T18" s="14">
        <f t="shared" si="11"/>
        <v>127500</v>
      </c>
      <c r="U18" s="14">
        <f t="shared" si="5"/>
        <v>4501877.0999999996</v>
      </c>
      <c r="V18" s="4"/>
      <c r="W18" s="55"/>
      <c r="X18" s="55"/>
    </row>
    <row r="19" spans="1:35" s="5" customFormat="1" ht="20.100000000000001" customHeight="1" x14ac:dyDescent="0.15">
      <c r="A19" s="1">
        <v>9</v>
      </c>
      <c r="B19" s="6" t="s">
        <v>3</v>
      </c>
      <c r="C19" s="1" t="s">
        <v>4</v>
      </c>
      <c r="D19" s="10" t="s">
        <v>29</v>
      </c>
      <c r="E19" s="3">
        <v>3.66</v>
      </c>
      <c r="F19" s="14">
        <f t="shared" si="1"/>
        <v>3111000</v>
      </c>
      <c r="G19" s="14">
        <f t="shared" si="6"/>
        <v>326655</v>
      </c>
      <c r="H19" s="14">
        <f t="shared" si="7"/>
        <v>2784345</v>
      </c>
      <c r="I19" s="1"/>
      <c r="J19" s="14"/>
      <c r="K19" s="14"/>
      <c r="L19" s="14"/>
      <c r="M19" s="58">
        <f>E19*13%</f>
        <v>0.47580000000000006</v>
      </c>
      <c r="N19" s="14">
        <f t="shared" si="3"/>
        <v>404430.00000000006</v>
      </c>
      <c r="O19" s="14">
        <f t="shared" si="8"/>
        <v>42465.15</v>
      </c>
      <c r="P19" s="14">
        <f t="shared" si="9"/>
        <v>361964.85000000003</v>
      </c>
      <c r="Q19" s="3">
        <f t="shared" si="10"/>
        <v>1.2809999999999999</v>
      </c>
      <c r="R19" s="14">
        <f t="shared" si="4"/>
        <v>1088850</v>
      </c>
      <c r="S19" s="14"/>
      <c r="T19" s="14">
        <f t="shared" si="11"/>
        <v>0</v>
      </c>
      <c r="U19" s="14">
        <f t="shared" si="5"/>
        <v>4235159.8499999996</v>
      </c>
      <c r="V19" s="4"/>
      <c r="W19" s="55"/>
      <c r="X19" s="55"/>
    </row>
    <row r="20" spans="1:35" s="5" customFormat="1" ht="20.100000000000001" customHeight="1" x14ac:dyDescent="0.15">
      <c r="A20" s="1">
        <v>10</v>
      </c>
      <c r="B20" s="2" t="s">
        <v>11</v>
      </c>
      <c r="C20" s="1" t="s">
        <v>4</v>
      </c>
      <c r="D20" s="10" t="s">
        <v>29</v>
      </c>
      <c r="E20" s="3">
        <v>3.33</v>
      </c>
      <c r="F20" s="14">
        <f t="shared" si="1"/>
        <v>2830500</v>
      </c>
      <c r="G20" s="14">
        <f>F20*10.5%</f>
        <v>297202.5</v>
      </c>
      <c r="H20" s="14">
        <f>F20-G20</f>
        <v>2533297.5</v>
      </c>
      <c r="I20" s="1"/>
      <c r="J20" s="14"/>
      <c r="K20" s="14"/>
      <c r="L20" s="14"/>
      <c r="M20" s="58">
        <f>E20*12%</f>
        <v>0.39960000000000001</v>
      </c>
      <c r="N20" s="14">
        <f t="shared" si="3"/>
        <v>339660</v>
      </c>
      <c r="O20" s="14">
        <f t="shared" si="8"/>
        <v>35664.299999999996</v>
      </c>
      <c r="P20" s="14">
        <f t="shared" si="9"/>
        <v>303995.7</v>
      </c>
      <c r="Q20" s="3">
        <f t="shared" si="10"/>
        <v>1.1655</v>
      </c>
      <c r="R20" s="14">
        <f t="shared" si="4"/>
        <v>990675</v>
      </c>
      <c r="S20" s="45"/>
      <c r="T20" s="14">
        <f t="shared" si="11"/>
        <v>0</v>
      </c>
      <c r="U20" s="14">
        <f t="shared" si="5"/>
        <v>3827968.2</v>
      </c>
      <c r="V20" s="4"/>
      <c r="W20" s="55"/>
      <c r="X20" s="55"/>
    </row>
    <row r="21" spans="1:35" s="5" customFormat="1" ht="20.100000000000001" customHeight="1" x14ac:dyDescent="0.15">
      <c r="A21" s="1">
        <v>11</v>
      </c>
      <c r="B21" s="2" t="s">
        <v>12</v>
      </c>
      <c r="C21" s="1" t="s">
        <v>4</v>
      </c>
      <c r="D21" s="10" t="s">
        <v>29</v>
      </c>
      <c r="E21" s="3">
        <v>3.33</v>
      </c>
      <c r="F21" s="14">
        <f t="shared" si="1"/>
        <v>2830500</v>
      </c>
      <c r="G21" s="14">
        <f t="shared" si="6"/>
        <v>297202.5</v>
      </c>
      <c r="H21" s="14">
        <f t="shared" si="7"/>
        <v>2533297.5</v>
      </c>
      <c r="I21" s="1"/>
      <c r="J21" s="14"/>
      <c r="K21" s="14"/>
      <c r="L21" s="14"/>
      <c r="M21" s="58">
        <f>E21*11%</f>
        <v>0.36630000000000001</v>
      </c>
      <c r="N21" s="14">
        <f t="shared" si="3"/>
        <v>311355</v>
      </c>
      <c r="O21" s="14">
        <f t="shared" si="8"/>
        <v>32692.274999999998</v>
      </c>
      <c r="P21" s="14">
        <f t="shared" si="9"/>
        <v>278662.72499999998</v>
      </c>
      <c r="Q21" s="3">
        <f t="shared" si="10"/>
        <v>1.1655</v>
      </c>
      <c r="R21" s="14">
        <f t="shared" si="4"/>
        <v>990675</v>
      </c>
      <c r="S21" s="14"/>
      <c r="T21" s="14">
        <f t="shared" si="11"/>
        <v>0</v>
      </c>
      <c r="U21" s="14">
        <f t="shared" si="5"/>
        <v>3802635.2250000001</v>
      </c>
      <c r="V21" s="4"/>
      <c r="W21" s="55"/>
      <c r="X21" s="55"/>
    </row>
    <row r="22" spans="1:35" s="5" customFormat="1" ht="20.100000000000001" customHeight="1" x14ac:dyDescent="0.15">
      <c r="A22" s="1">
        <v>12</v>
      </c>
      <c r="B22" s="2" t="s">
        <v>13</v>
      </c>
      <c r="C22" s="1" t="s">
        <v>4</v>
      </c>
      <c r="D22" s="10" t="s">
        <v>29</v>
      </c>
      <c r="E22" s="3">
        <v>3.03</v>
      </c>
      <c r="F22" s="14">
        <f t="shared" si="1"/>
        <v>2575500</v>
      </c>
      <c r="G22" s="14">
        <f t="shared" si="6"/>
        <v>270427.5</v>
      </c>
      <c r="H22" s="14">
        <f t="shared" si="7"/>
        <v>2305072.5</v>
      </c>
      <c r="I22" s="1"/>
      <c r="J22" s="14"/>
      <c r="K22" s="14"/>
      <c r="L22" s="14"/>
      <c r="M22" s="58">
        <f>E22*10%</f>
        <v>0.30299999999999999</v>
      </c>
      <c r="N22" s="14">
        <f t="shared" si="3"/>
        <v>257550</v>
      </c>
      <c r="O22" s="14">
        <f t="shared" si="8"/>
        <v>27042.75</v>
      </c>
      <c r="P22" s="14">
        <f t="shared" si="9"/>
        <v>230507.25</v>
      </c>
      <c r="Q22" s="3">
        <f t="shared" si="10"/>
        <v>1.0604999999999998</v>
      </c>
      <c r="R22" s="14">
        <f t="shared" si="4"/>
        <v>901424.99999999977</v>
      </c>
      <c r="S22" s="14"/>
      <c r="T22" s="14">
        <f t="shared" si="11"/>
        <v>0</v>
      </c>
      <c r="U22" s="14">
        <f t="shared" si="5"/>
        <v>3437004.75</v>
      </c>
      <c r="V22" s="4"/>
      <c r="W22" s="56"/>
      <c r="X22" s="55"/>
    </row>
    <row r="23" spans="1:35" s="5" customFormat="1" ht="20.100000000000001" customHeight="1" x14ac:dyDescent="0.15">
      <c r="A23" s="1">
        <v>13</v>
      </c>
      <c r="B23" s="2" t="s">
        <v>23</v>
      </c>
      <c r="C23" s="1" t="s">
        <v>4</v>
      </c>
      <c r="D23" s="10" t="s">
        <v>29</v>
      </c>
      <c r="E23" s="3">
        <v>3.33</v>
      </c>
      <c r="F23" s="14">
        <f t="shared" si="1"/>
        <v>2830500</v>
      </c>
      <c r="G23" s="14">
        <f>F23*10.5%</f>
        <v>297202.5</v>
      </c>
      <c r="H23" s="14">
        <f>F23-G23</f>
        <v>2533297.5</v>
      </c>
      <c r="I23" s="1"/>
      <c r="J23" s="14"/>
      <c r="K23" s="14"/>
      <c r="L23" s="14"/>
      <c r="M23" s="58">
        <f t="shared" ref="M23:M25" si="12">E23*10%</f>
        <v>0.33300000000000002</v>
      </c>
      <c r="N23" s="14">
        <f t="shared" si="3"/>
        <v>283050</v>
      </c>
      <c r="O23" s="14">
        <f t="shared" si="8"/>
        <v>29720.25</v>
      </c>
      <c r="P23" s="14">
        <f t="shared" si="9"/>
        <v>253329.75</v>
      </c>
      <c r="Q23" s="3">
        <f t="shared" si="10"/>
        <v>1.1655</v>
      </c>
      <c r="R23" s="14">
        <f t="shared" si="4"/>
        <v>990675</v>
      </c>
      <c r="S23" s="45">
        <v>0.2</v>
      </c>
      <c r="T23" s="14">
        <f t="shared" si="11"/>
        <v>170000</v>
      </c>
      <c r="U23" s="14">
        <f t="shared" si="5"/>
        <v>3947302.25</v>
      </c>
      <c r="V23" s="4"/>
      <c r="W23" s="49"/>
      <c r="X23" s="55"/>
    </row>
    <row r="24" spans="1:35" s="5" customFormat="1" ht="20.100000000000001" customHeight="1" x14ac:dyDescent="0.15">
      <c r="A24" s="1">
        <v>14</v>
      </c>
      <c r="B24" s="2" t="s">
        <v>14</v>
      </c>
      <c r="C24" s="1" t="s">
        <v>4</v>
      </c>
      <c r="D24" s="10" t="s">
        <v>29</v>
      </c>
      <c r="E24" s="3">
        <v>3.33</v>
      </c>
      <c r="F24" s="14">
        <f t="shared" si="1"/>
        <v>2830500</v>
      </c>
      <c r="G24" s="14">
        <f t="shared" si="6"/>
        <v>297202.5</v>
      </c>
      <c r="H24" s="14">
        <f t="shared" si="7"/>
        <v>2533297.5</v>
      </c>
      <c r="I24" s="1"/>
      <c r="J24" s="14"/>
      <c r="K24" s="14"/>
      <c r="L24" s="14"/>
      <c r="M24" s="3">
        <f t="shared" si="12"/>
        <v>0.33300000000000002</v>
      </c>
      <c r="N24" s="14">
        <f t="shared" si="3"/>
        <v>283050</v>
      </c>
      <c r="O24" s="14">
        <f t="shared" si="8"/>
        <v>29720.25</v>
      </c>
      <c r="P24" s="14">
        <f t="shared" si="9"/>
        <v>253329.75</v>
      </c>
      <c r="Q24" s="3">
        <f t="shared" si="10"/>
        <v>1.1655</v>
      </c>
      <c r="R24" s="14">
        <f t="shared" si="4"/>
        <v>990675</v>
      </c>
      <c r="S24" s="14"/>
      <c r="T24" s="14">
        <f t="shared" si="11"/>
        <v>0</v>
      </c>
      <c r="U24" s="14">
        <f t="shared" si="5"/>
        <v>3777302.25</v>
      </c>
      <c r="V24" s="4"/>
      <c r="W24" s="49"/>
      <c r="X24" s="55"/>
    </row>
    <row r="25" spans="1:35" s="5" customFormat="1" ht="20.100000000000001" customHeight="1" x14ac:dyDescent="0.15">
      <c r="A25" s="1">
        <v>15</v>
      </c>
      <c r="B25" s="2" t="s">
        <v>15</v>
      </c>
      <c r="C25" s="1" t="s">
        <v>4</v>
      </c>
      <c r="D25" s="10" t="s">
        <v>29</v>
      </c>
      <c r="E25" s="3">
        <v>3.33</v>
      </c>
      <c r="F25" s="14">
        <f t="shared" si="1"/>
        <v>2830500</v>
      </c>
      <c r="G25" s="14">
        <f>F25*10.5%</f>
        <v>297202.5</v>
      </c>
      <c r="H25" s="14">
        <f>F25-G25</f>
        <v>2533297.5</v>
      </c>
      <c r="I25" s="1"/>
      <c r="J25" s="14"/>
      <c r="K25" s="14"/>
      <c r="L25" s="14"/>
      <c r="M25" s="3">
        <f t="shared" si="12"/>
        <v>0.33300000000000002</v>
      </c>
      <c r="N25" s="14">
        <f t="shared" si="3"/>
        <v>283050</v>
      </c>
      <c r="O25" s="14">
        <f t="shared" si="8"/>
        <v>29720.25</v>
      </c>
      <c r="P25" s="14">
        <f t="shared" si="9"/>
        <v>253329.75</v>
      </c>
      <c r="Q25" s="3">
        <f t="shared" si="10"/>
        <v>1.1655</v>
      </c>
      <c r="R25" s="14">
        <f t="shared" si="4"/>
        <v>990675</v>
      </c>
      <c r="S25" s="17">
        <v>0.15</v>
      </c>
      <c r="T25" s="14">
        <f t="shared" si="11"/>
        <v>127500</v>
      </c>
      <c r="U25" s="14">
        <f t="shared" si="5"/>
        <v>3904802.25</v>
      </c>
      <c r="V25" s="4"/>
      <c r="W25" s="49"/>
      <c r="X25" s="55"/>
    </row>
    <row r="26" spans="1:35" s="5" customFormat="1" ht="20.100000000000001" customHeight="1" x14ac:dyDescent="0.15">
      <c r="A26" s="1">
        <v>16</v>
      </c>
      <c r="B26" s="2" t="s">
        <v>16</v>
      </c>
      <c r="C26" s="1" t="s">
        <v>4</v>
      </c>
      <c r="D26" s="10" t="s">
        <v>29</v>
      </c>
      <c r="E26" s="3">
        <v>3.03</v>
      </c>
      <c r="F26" s="14">
        <f t="shared" si="1"/>
        <v>2575500</v>
      </c>
      <c r="G26" s="14">
        <f t="shared" si="6"/>
        <v>270427.5</v>
      </c>
      <c r="H26" s="14">
        <f t="shared" si="7"/>
        <v>2305072.5</v>
      </c>
      <c r="I26" s="1"/>
      <c r="J26" s="14"/>
      <c r="K26" s="14"/>
      <c r="L26" s="14"/>
      <c r="M26" s="3">
        <f>E26*9%</f>
        <v>0.2727</v>
      </c>
      <c r="N26" s="14">
        <f t="shared" si="3"/>
        <v>231795</v>
      </c>
      <c r="O26" s="14">
        <f t="shared" si="8"/>
        <v>24338.474999999999</v>
      </c>
      <c r="P26" s="14">
        <f t="shared" si="9"/>
        <v>207456.52499999999</v>
      </c>
      <c r="Q26" s="3">
        <f t="shared" si="10"/>
        <v>1.0604999999999998</v>
      </c>
      <c r="R26" s="14">
        <f t="shared" si="4"/>
        <v>901424.99999999977</v>
      </c>
      <c r="S26" s="14"/>
      <c r="T26" s="14">
        <f t="shared" si="11"/>
        <v>0</v>
      </c>
      <c r="U26" s="14">
        <f t="shared" si="5"/>
        <v>3413954.0249999994</v>
      </c>
      <c r="V26" s="4"/>
      <c r="W26" s="56"/>
      <c r="X26" s="55"/>
    </row>
    <row r="27" spans="1:35" s="5" customFormat="1" ht="20.100000000000001" customHeight="1" x14ac:dyDescent="0.15">
      <c r="A27" s="1">
        <v>17</v>
      </c>
      <c r="B27" s="2" t="s">
        <v>59</v>
      </c>
      <c r="C27" s="1" t="s">
        <v>4</v>
      </c>
      <c r="D27" s="10" t="s">
        <v>29</v>
      </c>
      <c r="E27" s="3">
        <v>2.2599999999999998</v>
      </c>
      <c r="F27" s="14">
        <f t="shared" si="1"/>
        <v>1920999.9999999998</v>
      </c>
      <c r="G27" s="14">
        <f>F27*10.5%</f>
        <v>201704.99999999997</v>
      </c>
      <c r="H27" s="14">
        <f>F27-G27</f>
        <v>1719294.9999999998</v>
      </c>
      <c r="I27" s="1"/>
      <c r="J27" s="14"/>
      <c r="K27" s="14"/>
      <c r="L27" s="14"/>
      <c r="M27" s="3">
        <f>E27*6%</f>
        <v>0.13559999999999997</v>
      </c>
      <c r="N27" s="14">
        <f t="shared" si="3"/>
        <v>115259.99999999997</v>
      </c>
      <c r="O27" s="14">
        <f t="shared" si="8"/>
        <v>12102.299999999996</v>
      </c>
      <c r="P27" s="14">
        <f t="shared" si="9"/>
        <v>103157.69999999998</v>
      </c>
      <c r="Q27" s="3">
        <f>E27*35%</f>
        <v>0.79099999999999993</v>
      </c>
      <c r="R27" s="14">
        <f t="shared" si="4"/>
        <v>672349.99999999988</v>
      </c>
      <c r="S27" s="14"/>
      <c r="T27" s="14">
        <f t="shared" si="11"/>
        <v>0</v>
      </c>
      <c r="U27" s="14">
        <f t="shared" si="5"/>
        <v>2494802.6999999997</v>
      </c>
      <c r="V27" s="4"/>
      <c r="W27" s="56"/>
      <c r="X27" s="55"/>
    </row>
    <row r="28" spans="1:35" s="5" customFormat="1" ht="20.100000000000001" customHeight="1" x14ac:dyDescent="0.15">
      <c r="A28" s="1">
        <v>18</v>
      </c>
      <c r="B28" s="2" t="s">
        <v>28</v>
      </c>
      <c r="C28" s="1" t="s">
        <v>4</v>
      </c>
      <c r="D28" s="10" t="s">
        <v>29</v>
      </c>
      <c r="E28" s="54">
        <v>2.41</v>
      </c>
      <c r="F28" s="14">
        <f t="shared" si="1"/>
        <v>2048500.0000000002</v>
      </c>
      <c r="G28" s="14">
        <f>F28*10.5%</f>
        <v>215092.50000000003</v>
      </c>
      <c r="H28" s="14">
        <f>F28-G28</f>
        <v>1833407.5000000002</v>
      </c>
      <c r="I28" s="1"/>
      <c r="J28" s="14"/>
      <c r="K28" s="14"/>
      <c r="L28" s="14"/>
      <c r="M28" s="7"/>
      <c r="N28" s="14"/>
      <c r="O28" s="14"/>
      <c r="P28" s="14"/>
      <c r="Q28" s="3">
        <f>E28*35%</f>
        <v>0.84350000000000003</v>
      </c>
      <c r="R28" s="14">
        <f t="shared" si="4"/>
        <v>716975</v>
      </c>
      <c r="S28" s="14"/>
      <c r="T28" s="14">
        <f t="shared" si="11"/>
        <v>0</v>
      </c>
      <c r="U28" s="14">
        <f t="shared" si="5"/>
        <v>2550382.5</v>
      </c>
      <c r="V28" s="4"/>
      <c r="W28" s="56"/>
      <c r="X28" s="55"/>
    </row>
    <row r="29" spans="1:35" s="5" customFormat="1" ht="20.100000000000001" customHeight="1" x14ac:dyDescent="0.15">
      <c r="A29" s="67" t="s">
        <v>58</v>
      </c>
      <c r="B29" s="68"/>
      <c r="C29" s="18"/>
      <c r="D29" s="18"/>
      <c r="E29" s="50">
        <f>E10</f>
        <v>61.64</v>
      </c>
      <c r="F29" s="50">
        <f t="shared" ref="F29:U29" si="13">F10</f>
        <v>52394000</v>
      </c>
      <c r="G29" s="50">
        <f t="shared" si="13"/>
        <v>5501370</v>
      </c>
      <c r="H29" s="50">
        <f t="shared" si="13"/>
        <v>46892630</v>
      </c>
      <c r="I29" s="50">
        <f t="shared" si="13"/>
        <v>1.2</v>
      </c>
      <c r="J29" s="50">
        <f t="shared" si="13"/>
        <v>1020000</v>
      </c>
      <c r="K29" s="50">
        <f t="shared" si="13"/>
        <v>107100</v>
      </c>
      <c r="L29" s="50">
        <f t="shared" si="13"/>
        <v>912900</v>
      </c>
      <c r="M29" s="50">
        <f t="shared" si="13"/>
        <v>8.8518000000000026</v>
      </c>
      <c r="N29" s="50">
        <f t="shared" si="13"/>
        <v>7524030</v>
      </c>
      <c r="O29" s="50">
        <f t="shared" si="13"/>
        <v>790023.15000000014</v>
      </c>
      <c r="P29" s="50">
        <f t="shared" si="13"/>
        <v>6734006.8499999996</v>
      </c>
      <c r="Q29" s="50">
        <f t="shared" si="13"/>
        <v>21.994000000000003</v>
      </c>
      <c r="R29" s="50">
        <f t="shared" si="13"/>
        <v>18694900</v>
      </c>
      <c r="S29" s="50">
        <f t="shared" si="13"/>
        <v>0.65</v>
      </c>
      <c r="T29" s="50">
        <f t="shared" si="13"/>
        <v>552500</v>
      </c>
      <c r="U29" s="50">
        <f t="shared" si="13"/>
        <v>73786936.850000009</v>
      </c>
      <c r="V29" s="43"/>
      <c r="W29" s="49">
        <f>U29+'LƯƠNG cũ'!U29</f>
        <v>203131096.74000001</v>
      </c>
    </row>
    <row r="30" spans="1:35" ht="17.25" customHeight="1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</row>
    <row r="31" spans="1:35" s="41" customFormat="1" ht="14.25" customHeight="1" x14ac:dyDescent="0.25">
      <c r="A31" s="27"/>
      <c r="B31" s="27"/>
      <c r="C31" s="27"/>
      <c r="D31" s="27"/>
      <c r="E31" s="28"/>
      <c r="F31" s="27"/>
      <c r="G31" s="27"/>
      <c r="H31" s="27"/>
      <c r="I31" s="27"/>
      <c r="J31" s="29"/>
      <c r="K31" s="70" t="s">
        <v>73</v>
      </c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1:35" ht="13.5" customHeight="1" x14ac:dyDescent="0.2">
      <c r="A32" s="26" t="s">
        <v>19</v>
      </c>
      <c r="C32" s="69" t="s">
        <v>56</v>
      </c>
      <c r="D32" s="69"/>
      <c r="E32" s="69"/>
      <c r="F32" s="69"/>
      <c r="G32" s="69"/>
      <c r="H32" s="69"/>
      <c r="J32" s="26"/>
      <c r="K32" s="69" t="s">
        <v>57</v>
      </c>
      <c r="L32" s="69"/>
      <c r="M32" s="69"/>
      <c r="N32" s="69"/>
      <c r="O32" s="69"/>
      <c r="P32" s="69"/>
      <c r="Q32" s="69"/>
      <c r="R32" s="69"/>
      <c r="S32" s="69"/>
      <c r="T32" s="69"/>
      <c r="U32" s="69"/>
    </row>
    <row r="33" spans="1:21" ht="18" customHeight="1" x14ac:dyDescent="0.2">
      <c r="A33" s="32"/>
      <c r="B33" s="32"/>
      <c r="C33" s="32"/>
      <c r="D33" s="32"/>
      <c r="E33" s="42"/>
      <c r="F33" s="36"/>
      <c r="G33" s="36"/>
      <c r="H33" s="36"/>
      <c r="J33" s="32"/>
      <c r="K33" s="32"/>
      <c r="L33" s="32"/>
      <c r="M33" s="32"/>
      <c r="N33" s="32"/>
      <c r="O33" s="32"/>
      <c r="Q33" s="26"/>
      <c r="R33" s="26"/>
      <c r="S33" s="26"/>
      <c r="T33" s="26"/>
      <c r="U33" s="26"/>
    </row>
    <row r="34" spans="1:21" ht="18" customHeight="1" x14ac:dyDescent="0.2">
      <c r="A34" s="32"/>
      <c r="B34" s="32"/>
      <c r="C34" s="32"/>
      <c r="D34" s="32"/>
      <c r="E34" s="42"/>
      <c r="F34" s="36"/>
      <c r="G34" s="36"/>
      <c r="H34" s="36"/>
      <c r="J34" s="32"/>
      <c r="K34" s="32"/>
      <c r="L34" s="32"/>
      <c r="M34" s="32"/>
      <c r="N34" s="32"/>
      <c r="O34" s="32"/>
      <c r="Q34" s="26"/>
      <c r="R34" s="26"/>
      <c r="S34" s="26"/>
      <c r="T34" s="26"/>
      <c r="U34" s="26"/>
    </row>
    <row r="35" spans="1:21" ht="17.100000000000001" hidden="1" customHeight="1" x14ac:dyDescent="0.2">
      <c r="D35" s="26"/>
      <c r="F35" s="36"/>
      <c r="G35" s="36"/>
      <c r="H35" s="36"/>
      <c r="J35" s="31"/>
      <c r="K35" s="31"/>
      <c r="L35" s="31"/>
      <c r="M35" s="31"/>
      <c r="N35" s="26"/>
      <c r="O35" s="26"/>
      <c r="P35" s="31"/>
      <c r="Q35" s="26"/>
      <c r="R35" s="26"/>
      <c r="S35" s="26"/>
      <c r="T35" s="26"/>
      <c r="U35" s="26"/>
    </row>
    <row r="36" spans="1:21" ht="17.100000000000001" customHeight="1" x14ac:dyDescent="0.2">
      <c r="D36" s="26"/>
      <c r="F36" s="36"/>
      <c r="G36" s="36"/>
      <c r="H36" s="36"/>
      <c r="J36" s="31"/>
      <c r="K36" s="31"/>
      <c r="L36" s="31"/>
      <c r="M36" s="31"/>
      <c r="N36" s="26"/>
      <c r="O36" s="26"/>
      <c r="P36" s="31"/>
      <c r="Q36" s="26"/>
      <c r="R36" s="26"/>
      <c r="S36" s="26"/>
      <c r="T36" s="26"/>
      <c r="U36" s="26"/>
    </row>
    <row r="37" spans="1:21" ht="14.25" customHeight="1" x14ac:dyDescent="0.2">
      <c r="A37" s="31"/>
      <c r="B37" s="31"/>
      <c r="C37" s="63" t="s">
        <v>31</v>
      </c>
      <c r="D37" s="63"/>
      <c r="E37" s="63"/>
      <c r="F37" s="63"/>
      <c r="G37" s="63"/>
      <c r="H37" s="63"/>
      <c r="I37" s="47"/>
      <c r="J37" s="31"/>
      <c r="K37" s="63" t="s">
        <v>30</v>
      </c>
      <c r="L37" s="63"/>
      <c r="M37" s="63"/>
      <c r="N37" s="63"/>
      <c r="O37" s="63"/>
      <c r="P37" s="63"/>
      <c r="Q37" s="63"/>
      <c r="R37" s="63"/>
      <c r="S37" s="63"/>
      <c r="T37" s="63"/>
      <c r="U37" s="63"/>
    </row>
    <row r="38" spans="1:21" ht="21" customHeight="1" x14ac:dyDescent="0.2">
      <c r="F38" s="36"/>
      <c r="G38" s="36"/>
      <c r="H38" s="36"/>
      <c r="J38" s="31"/>
      <c r="K38" s="31"/>
      <c r="L38" s="31"/>
      <c r="M38" s="31"/>
      <c r="N38" s="26"/>
      <c r="O38" s="26"/>
      <c r="P38" s="26"/>
      <c r="Q38" s="26"/>
      <c r="R38" s="26"/>
      <c r="S38" s="26"/>
      <c r="T38" s="26"/>
      <c r="U38" s="26"/>
    </row>
    <row r="41" spans="1:2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</row>
  </sheetData>
  <mergeCells count="29">
    <mergeCell ref="V7:V9"/>
    <mergeCell ref="E8:E9"/>
    <mergeCell ref="F8:F9"/>
    <mergeCell ref="G8:G9"/>
    <mergeCell ref="H8:H9"/>
    <mergeCell ref="I8:L8"/>
    <mergeCell ref="M8:P8"/>
    <mergeCell ref="Q8:R8"/>
    <mergeCell ref="E7:H7"/>
    <mergeCell ref="A1:F1"/>
    <mergeCell ref="A2:F2"/>
    <mergeCell ref="A3:V3"/>
    <mergeCell ref="A4:V4"/>
    <mergeCell ref="A5:U5"/>
    <mergeCell ref="A41:U41"/>
    <mergeCell ref="S8:T8"/>
    <mergeCell ref="A30:U30"/>
    <mergeCell ref="I7:T7"/>
    <mergeCell ref="U7:U9"/>
    <mergeCell ref="A7:A9"/>
    <mergeCell ref="B7:B9"/>
    <mergeCell ref="C7:C9"/>
    <mergeCell ref="D7:D9"/>
    <mergeCell ref="K31:U31"/>
    <mergeCell ref="C32:H32"/>
    <mergeCell ref="K32:U32"/>
    <mergeCell ref="C37:H37"/>
    <mergeCell ref="K37:U37"/>
    <mergeCell ref="A29:B29"/>
  </mergeCells>
  <pageMargins left="0" right="0" top="0" bottom="0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LƯƠNG TH</vt:lpstr>
      <vt:lpstr>LƯƠNG cũ</vt:lpstr>
      <vt:lpstr>LƯƠNG Tăng</vt:lpstr>
      <vt:lpstr>'LƯƠNG cũ'!Print_Area</vt:lpstr>
      <vt:lpstr>'LƯƠNG Tăng'!Print_Area</vt:lpstr>
      <vt:lpstr>'LƯƠNG 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2025-01-21T03:06:19Z</dcterms:modified>
</cp:coreProperties>
</file>