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650" tabRatio="812" activeTab="5"/>
  </bookViews>
  <sheets>
    <sheet name="Truong" sheetId="1" r:id="rId1"/>
    <sheet name="Truong_Hide" sheetId="2" state="hidden" r:id="rId2"/>
    <sheet name="LopHoc_TH" sheetId="3" r:id="rId3"/>
    <sheet name="HocSinh_TH" sheetId="4" r:id="rId4"/>
    <sheet name="NhanSu_TH" sheetId="5" r:id="rId5"/>
    <sheet name="CoSoVC_TH" sheetId="6" r:id="rId6"/>
    <sheet name="HocSinh_THBS" sheetId="7" r:id="rId7"/>
    <sheet name="NhanSu_THBS" sheetId="8" r:id="rId8"/>
    <sheet name="DiemTruong" sheetId="9" r:id="rId9"/>
    <sheet name="Sheet1" sheetId="10" r:id="rId10"/>
  </sheets>
  <definedNames>
    <definedName name="BIEU_CSVC">'CoSoVC_TH'!#REF!</definedName>
    <definedName name="BIEU_Ð.CBQL">'NhanSu_TH'!$B$73:$L$104</definedName>
    <definedName name="BIEU_Ð.CTDD">'NhanSu_TH'!$B$47:$L$71</definedName>
    <definedName name="BIEU_Ð.DANG">'NhanSu_TH'!$B$6:$L$9</definedName>
    <definedName name="BIEU_Ð.KPKHAC">'CoSoVC_TH'!$B$19:$H$66</definedName>
    <definedName name="BIEU_Ð_NVS">'CoSoVC_TH'!$B$119:$H$121</definedName>
    <definedName name="BIEU_Ð_TBKHAC">'CoSoVC_TH'!$B$97:$H$114</definedName>
    <definedName name="BIEU_INFO" localSheetId="1">'Truong_Hide'!$X$3:$Z$35</definedName>
    <definedName name="BIEU_INFO">'Truong'!$X$3:$Z$35</definedName>
    <definedName name="BIEU02_TH_Ð.CN">'CoSoVC_TH'!$B$14:$H$14</definedName>
    <definedName name="BIEU02_TH_Ð.CS">'HocSinh_TH'!$B$80:$K$85</definedName>
    <definedName name="BIEU02_TH_Ð.DTP">'CoSoVC_TH'!$B$69:$H$89</definedName>
    <definedName name="BIEU02_TH_Ð.GV">'NhanSu_TH'!$B$11:$L$46</definedName>
    <definedName name="BIEU02_TH_Ð.HS">'HocSinh_TH'!$B$5:$H$76</definedName>
    <definedName name="BIEU02_TH_Ð.KPH">'CoSoVC_TH'!$B$6:$H$10</definedName>
    <definedName name="BIEU02_TH_Ð.LOP">'LopHoc_TH'!$B$5:$H$20</definedName>
    <definedName name="BIEU02_TH_Ð.TBDHTT">'CoSoVC_TH'!$B$91:$H$96</definedName>
    <definedName name="CHITRUONG" localSheetId="1">'Truong_Hide'!$B$27:$Q$46</definedName>
    <definedName name="CHITRUONG">'Truong'!$B$27:$Q$46</definedName>
    <definedName name="CSVC">'CoSoVC_TH'!$F$69:$H$75</definedName>
    <definedName name="CSVC_CHONGOI">'CoSoVC_TH'!$C$14:$H$14</definedName>
    <definedName name="CSVC_DIENTICH_PHONG">'CoSoVC_TH'!$F$77:$H$89</definedName>
    <definedName name="CSVC_LOAIPHONG_CTCC">'CoSoVC_TH'!$C$64:$H$66</definedName>
    <definedName name="CSVC_LOAIPHONG_HCQT">'CoSoVC_TH'!$C$50:$H$58</definedName>
    <definedName name="CSVC_LOAIPHONG_KHAC">'CoSoVC_TH'!$C$33:$H$35</definedName>
    <definedName name="CSVC_LOAIPHONG_PHONGAN">'CoSoVC_TH'!$C$41:$H$44</definedName>
    <definedName name="CSVC_LOAIPHONG_PHONGHOC">'CoSoVC_TH'!$C$7:$H$10</definedName>
    <definedName name="CSVC_LOAIPHONG_PVHT">'CoSoVC_TH'!$C$20:$H$27</definedName>
    <definedName name="CSVC_THIETBI">'CoSoVC_TH'!$F$99:$H$114</definedName>
    <definedName name="CSVC_VESINH">'CoSoVC_TH'!$F$119:$H$120</definedName>
    <definedName name="CTDD_DOTUOI1">'NhanSu_TH'!$E$64:$J$71</definedName>
    <definedName name="CTDD_DOTUOI2">'NhanSu_TH'!$K$64:$L$71</definedName>
    <definedName name="CTDD_TDDT1">'NhanSu_TH'!$E$54:$J$62</definedName>
    <definedName name="CTDD_TDDT2">'NhanSu_TH'!$K$54:$L$62</definedName>
    <definedName name="CTDD_TONGSO1">'NhanSu_TH'!$E$49:$J$52</definedName>
    <definedName name="CTDD_TONGSO2">'NhanSu_TH'!$K$49:$L$52</definedName>
    <definedName name="diachi" localSheetId="1">'Truong_Hide'!$E$13:$M$13</definedName>
    <definedName name="diachi">'Truong'!$E$13:$M$13</definedName>
    <definedName name="dienthoai" localSheetId="1">'Truong_Hide'!$N$11:$R$11</definedName>
    <definedName name="dienthoai">'Truong'!$N$11:$R$11</definedName>
    <definedName name="DM_chuan" localSheetId="1">'Truong_Hide'!$Y$14:$Y$16</definedName>
    <definedName name="DM_chuan">'Truong'!$Y$14:$Y$16</definedName>
    <definedName name="DM_Nam" localSheetId="1">'Truong_Hide'!$Y$26:$Y$33</definedName>
    <definedName name="DM_Nam">'Truong'!$Y$26:$Y$33</definedName>
    <definedName name="email" localSheetId="1">'Truong_Hide'!$N$13:$R$13</definedName>
    <definedName name="email">'Truong'!$N$13:$R$13</definedName>
    <definedName name="fax" localSheetId="1">'Truong_Hide'!$N$12:$R$12</definedName>
    <definedName name="fax">'Truong'!$N$12:$R$12</definedName>
    <definedName name="GIAOVIEN_CTDD1">'NhanSu_TH'!$E$47:$J$47</definedName>
    <definedName name="GIAOVIEN_CTDD2">'NhanSu_TH'!$K$47:$L$47</definedName>
    <definedName name="GIAOVIEN_MONHOC_TH1">'NhanSu_TH'!$E$36:$J$46</definedName>
    <definedName name="GIAOVIEN_MONHOC_TH2">'NhanSu_TH'!$K$36:$L$46</definedName>
    <definedName name="hieutruong" localSheetId="1">'Truong_Hide'!$N$10:$R$10</definedName>
    <definedName name="hieutruong">'Truong'!$N$10:$R$10</definedName>
    <definedName name="HIEUTRUONG_TDDT1">'NhanSu_TH'!$E$77:$J$85</definedName>
    <definedName name="HIEUTRUONG_TDDT2">'NhanSu_TH'!$K$77:$L$85</definedName>
    <definedName name="HS_BOHOC_TH">'HocSinh_TH'!$D$28:$H$33</definedName>
    <definedName name="HS_CAPHOC_TH1">'HocSinh_TH'!$D$5:$H$26</definedName>
    <definedName name="HS_CAPHOC_TH1_KHAC" localSheetId="1">#REF!</definedName>
    <definedName name="HS_CAPHOC_TH1_KHAC">#REF!</definedName>
    <definedName name="HS_CAPHOC_TH2">'HocSinh_TH'!$D$34:$H$34</definedName>
    <definedName name="HS_CAPHOC_TH2_KHAC" localSheetId="1">#REF!</definedName>
    <definedName name="HS_CAPHOC_TH2_KHAC">#REF!</definedName>
    <definedName name="HS_CAPHOC_TH3">'HocSinh_TH'!$D$35:$H$40</definedName>
    <definedName name="HS_CAPHOC_TH3_KHAC" localSheetId="1">#REF!</definedName>
    <definedName name="HS_CAPHOC_TH3_KHAC">#REF!</definedName>
    <definedName name="HS_CHINHSACH_TH_KHAC" localSheetId="1">#REF!</definedName>
    <definedName name="HS_CHINHSACH_TH_KHAC">#REF!</definedName>
    <definedName name="HS_CHINHSACH_TH1">'HocSinh_TH'!$D$80:$H$85</definedName>
    <definedName name="HS_CHINHSACH_TH2">'HocSinh_TH'!$I$80:$K$85</definedName>
    <definedName name="HS_DOTUOI_TH1">'HocSinh_TH'!$D$54:$H$60</definedName>
    <definedName name="HS_DOTUOI_TH2">'HocSinh_TH'!$D$62:$H$68</definedName>
    <definedName name="HS_DOTUOI_TH3">'HocSinh_TH'!$D$70:$H$76</definedName>
    <definedName name="HS_LOAILOP_TH">'HocSinh_TH'!$D$42:$H$46</definedName>
    <definedName name="HS_LOAILOP_TH_KHAC" localSheetId="1">#REF!</definedName>
    <definedName name="HS_LOAILOP_TH_KHAC">#REF!</definedName>
    <definedName name="HS_MONHOC_TH">'HocSinh_TH'!$D$48:$H$52</definedName>
    <definedName name="HS_MONHOC_TH_KHAC" localSheetId="1">#REF!</definedName>
    <definedName name="HS_MONHOC_TH_KHAC">#REF!</definedName>
    <definedName name="LH_DACBIET_TH">'LopHoc_TH'!$D$6:$H$12</definedName>
    <definedName name="LH_DACBIET_TH_KHAC" localSheetId="1">#REF!</definedName>
    <definedName name="LH_DACBIET_TH_KHAC">#REF!</definedName>
    <definedName name="LH_MONHOC_TH">'LopHoc_TH'!$D$14:$H$20</definedName>
    <definedName name="loai_datchuan" localSheetId="1">'Truong_Hide'!$E$14:$G$14</definedName>
    <definedName name="loai_datchuan">'Truong'!$E$14:$G$14</definedName>
    <definedName name="LOPHOC_TH">'LopHoc_TH'!$D$5:$H$5</definedName>
    <definedName name="LOPHOC_TH_KHAC" localSheetId="1">#REF!</definedName>
    <definedName name="LOPHOC_TH_KHAC">#REF!</definedName>
    <definedName name="ma_nam" localSheetId="1">'Truong_Hide'!$N$6:$Q$6</definedName>
    <definedName name="ma_nam">'Truong'!$N$6:$Q$6</definedName>
    <definedName name="ma_tructhuoc" localSheetId="1">'Truong_Hide'!$E$15:$M$15</definedName>
    <definedName name="ma_tructhuoc">'Truong'!$E$15:$M$15</definedName>
    <definedName name="ma_truong" localSheetId="1">'Truong_Hide'!$F$6:$I$6</definedName>
    <definedName name="ma_truong">'Truong'!$F$6:$I$6</definedName>
    <definedName name="NHANSU_DANG1">'NhanSu_TH'!$E$7:$J$9</definedName>
    <definedName name="NHANSU_DANG2">'NhanSu_TH'!$K$7:$L$9</definedName>
    <definedName name="NHANSU_DOTUOI_TH1">'NhanSu_TH'!$E$27:$J$34</definedName>
    <definedName name="NHANSU_DOTUOI_TH2">'NhanSu_TH'!$K$27:$L$34</definedName>
    <definedName name="NHANSU_TDDT_TH1">'NhanSu_TH'!$E$17:$J$25</definedName>
    <definedName name="NHANSU_TDDT_TH2">'NhanSu_TH'!$K$17:$L$25</definedName>
    <definedName name="NHANSU_TONGSO_CBQL1">'NhanSu_TH'!$E$74:$J$75</definedName>
    <definedName name="NHANSU_TONGSO_CBQL2">'NhanSu_TH'!$K$74:$L$75</definedName>
    <definedName name="NHANSU_TONGSO_TH1">'NhanSu_TH'!$E$12:$J$15</definedName>
    <definedName name="NHANSU_TONGSO_TH2">'NhanSu_TH'!$K$12:$L$15</definedName>
    <definedName name="NHANVIEN_LOAINV1">'NhanSu_TH'!$E$98:$J$104</definedName>
    <definedName name="NHANVIEN_LOAINV2">'NhanSu_TH'!$K$98:$L$104</definedName>
    <definedName name="PHOHIEUTRUONG_TDDT1">'NhanSu_TH'!$E$87:$J$95</definedName>
    <definedName name="PHOHIEUTRUONG_TDDT2">'NhanSu_TH'!$K$87:$L$95</definedName>
    <definedName name="phuongxa" localSheetId="1">'Truong_Hide'!$E$12:$M$12</definedName>
    <definedName name="phuongxa">'Truong'!$E$12:$M$12</definedName>
    <definedName name="_xlnm.Print_Area" localSheetId="5">'CoSoVC_TH'!$B$1:$H$66,'CoSoVC_TH'!$B$68:$H$114,'CoSoVC_TH'!$B$116:$H$134</definedName>
    <definedName name="_xlnm.Print_Area" localSheetId="8">'DiemTruong'!$B$1:$N$25</definedName>
    <definedName name="_xlnm.Print_Area" localSheetId="3">'HocSinh_TH'!$B$1:$H$76,'HocSinh_TH'!$B$78:$K$90</definedName>
    <definedName name="_xlnm.Print_Area" localSheetId="6">'HocSinh_THBS'!$B$1:$H$17</definedName>
    <definedName name="_xlnm.Print_Area" localSheetId="2">'LopHoc_TH'!$B$1:$H$20</definedName>
    <definedName name="_xlnm.Print_Area" localSheetId="4">'NhanSu_TH'!$A$1:$L$105</definedName>
    <definedName name="_xlnm.Print_Area" localSheetId="7">'NhanSu_THBS'!$B$1:$D$104,'NhanSu_THBS'!$B$106:$N$129,'NhanSu_THBS'!$B$132:$M$143,'NhanSu_THBS'!$B$145:$N$176</definedName>
    <definedName name="_xlnm.Print_Area" localSheetId="0">'Truong'!$A$1:$Q$49</definedName>
    <definedName name="_xlnm.Print_Area" localSheetId="1">'Truong_Hide'!$A$1:$Q$49</definedName>
    <definedName name="_xlnm.Print_Titles" localSheetId="4">'NhanSu_TH'!$2:$4</definedName>
    <definedName name="quanhuyen" localSheetId="1">'Truong_Hide'!$E$11:$M$11</definedName>
    <definedName name="quanhuyen">'Truong'!$E$11:$M$11</definedName>
    <definedName name="sodiemtruong" localSheetId="1">'Truong_Hide'!$N$15:$R$15</definedName>
    <definedName name="sodiemtruong">'Truong'!$N$15:$R$15</definedName>
    <definedName name="THIETBI_GIAODUC">'CoSoVC_TH'!$F$92:$H$96</definedName>
    <definedName name="tinhthanh" localSheetId="1">'Truong_Hide'!$E$10:$M$10</definedName>
    <definedName name="tinhthanh">'Truong'!$E$10:$M$10</definedName>
    <definedName name="truong" localSheetId="1">'Truong_Hide'!$B$2:$R$2</definedName>
    <definedName name="truong">'Truong'!$B$2:$R$2</definedName>
    <definedName name="web" localSheetId="1">'Truong_Hide'!$N$14:$R$14</definedName>
    <definedName name="web">'Truong'!$N$14:$R$14</definedName>
  </definedNames>
  <calcPr fullCalcOnLoad="1"/>
</workbook>
</file>

<file path=xl/comments8.xml><?xml version="1.0" encoding="utf-8"?>
<comments xmlns="http://schemas.openxmlformats.org/spreadsheetml/2006/main">
  <authors>
    <author>thunm</author>
  </authors>
  <commentList>
    <comment ref="E154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ma_tdchuan
common.trinhdo_chuan</t>
        </r>
      </text>
    </comment>
    <comment ref="L154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ma_tdchuan
common.trinhdo_chuan</t>
        </r>
      </text>
    </comment>
    <comment ref="E15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15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16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  <comment ref="L16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</commentList>
</comments>
</file>

<file path=xl/sharedStrings.xml><?xml version="1.0" encoding="utf-8"?>
<sst xmlns="http://schemas.openxmlformats.org/spreadsheetml/2006/main" count="831" uniqueCount="429">
  <si>
    <t>Fax:</t>
  </si>
  <si>
    <t>Email:</t>
  </si>
  <si>
    <t>Web:</t>
  </si>
  <si>
    <t>STT</t>
  </si>
  <si>
    <t>Chia ra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</si>
  <si>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</si>
  <si>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</si>
  <si>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</si>
  <si>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</si>
  <si>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</si>
  <si>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</si>
  <si>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</si>
  <si>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</si>
  <si>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</si>
  <si>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</si>
  <si>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</si>
  <si>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</si>
  <si>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</si>
  <si>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</si>
  <si>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</si>
  <si>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</si>
  <si>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Tên trường</t>
  </si>
  <si>
    <t>Mã đơn vị:</t>
  </si>
  <si>
    <t>Năm học:</t>
  </si>
  <si>
    <t>Tỉnh/thành phố:</t>
  </si>
  <si>
    <t>Tên hiệu trưởng:</t>
  </si>
  <si>
    <t>Huyện/quận:</t>
  </si>
  <si>
    <t>Xã/phường:</t>
  </si>
  <si>
    <t>Diện tích</t>
  </si>
  <si>
    <t>Kh.cách</t>
  </si>
  <si>
    <t>Họ tên người báo cáo</t>
  </si>
  <si>
    <t>Thủ trưởng đơn vị</t>
  </si>
  <si>
    <t>HỒ SƠ TRƯỜNG TIỂU HỌC ĐẦU NĂM</t>
  </si>
  <si>
    <t>Địa chỉ trường:</t>
  </si>
  <si>
    <t>Điện thoại:</t>
  </si>
  <si>
    <t>Địa chỉ điểm trường</t>
  </si>
  <si>
    <t>…...., ngày…...tháng .....năm 20...</t>
  </si>
  <si>
    <t>Số lượng</t>
  </si>
  <si>
    <t>Trong đó</t>
  </si>
  <si>
    <t>Làm mới</t>
  </si>
  <si>
    <t>Cải tạo</t>
  </si>
  <si>
    <t>Số phòng học theo cấp xây dựng</t>
  </si>
  <si>
    <t xml:space="preserve"> - Bán kiên cố</t>
  </si>
  <si>
    <t>Nhân sự</t>
  </si>
  <si>
    <t>Tổng số</t>
  </si>
  <si>
    <t>Trong tổng số</t>
  </si>
  <si>
    <t>Chia theo chế độ lao động</t>
  </si>
  <si>
    <t>Nữ</t>
  </si>
  <si>
    <t>Dân tộc</t>
  </si>
  <si>
    <t>Nữ D.tộc</t>
  </si>
  <si>
    <t>Biên chế</t>
  </si>
  <si>
    <t>Hợp đồng</t>
  </si>
  <si>
    <t xml:space="preserve"> - Phó hiệu trưởng</t>
  </si>
  <si>
    <t xml:space="preserve"> - Nhân viên khác</t>
  </si>
  <si>
    <t>* Số Đảng viên</t>
  </si>
  <si>
    <t>Loại lớp</t>
  </si>
  <si>
    <t>Lớp 1</t>
  </si>
  <si>
    <t>Lớp 2</t>
  </si>
  <si>
    <t>Lớp 4</t>
  </si>
  <si>
    <t>Lớp 5</t>
  </si>
  <si>
    <t>Số lớp theo loại đặc biệt</t>
  </si>
  <si>
    <t>Lớp 3</t>
  </si>
  <si>
    <t xml:space="preserve"> - Lớp bán trú</t>
  </si>
  <si>
    <t>Loại học sinh</t>
  </si>
  <si>
    <t>Tổng số học sinh</t>
  </si>
  <si>
    <t>Số học sinh theo loại lớp đặc biệt</t>
  </si>
  <si>
    <t xml:space="preserve"> - Dân tộc</t>
  </si>
  <si>
    <t xml:space="preserve"> - Nữ dân tộc</t>
  </si>
  <si>
    <t>6. Thông tin điểm trường</t>
  </si>
  <si>
    <t>Số thứ tự điểm trường:</t>
  </si>
  <si>
    <t>Cấp xây dựng</t>
  </si>
  <si>
    <t>Số giáo viên</t>
  </si>
  <si>
    <t>Lớp</t>
  </si>
  <si>
    <t>Lớp học</t>
  </si>
  <si>
    <t>Số học sinh</t>
  </si>
  <si>
    <t>Số lớp</t>
  </si>
  <si>
    <t>Nữ D.Tộc</t>
  </si>
  <si>
    <t>Chia ra: - Kiên cố</t>
  </si>
  <si>
    <t xml:space="preserve"> - Tạm</t>
  </si>
  <si>
    <t xml:space="preserve"> - Lớp 2</t>
  </si>
  <si>
    <t xml:space="preserve"> - Lớp 3</t>
  </si>
  <si>
    <t xml:space="preserve"> - Lớp 4</t>
  </si>
  <si>
    <t xml:space="preserve"> - Lớp 5</t>
  </si>
  <si>
    <t>Chia ra: - Lớp 1</t>
  </si>
  <si>
    <t>2. Thông tin về lớp học</t>
  </si>
  <si>
    <t>3. Thông tin về học sinh</t>
  </si>
  <si>
    <t>4. Thông tin về nhân sự</t>
  </si>
  <si>
    <t>(Ký tên, đóng dấu)</t>
  </si>
  <si>
    <t xml:space="preserve"> - Số học sinh bán trú dân nuôi</t>
  </si>
  <si>
    <t>Trong TS: - Số học sinh lớp ghép</t>
  </si>
  <si>
    <t xml:space="preserve"> - Số học sinh lớp bán trú</t>
  </si>
  <si>
    <t>Học sinh</t>
  </si>
  <si>
    <t>Giáo viên</t>
  </si>
  <si>
    <t xml:space="preserve"> Số học sinh tuyển mới</t>
  </si>
  <si>
    <t>Mã trực thuộc*:</t>
  </si>
  <si>
    <t xml:space="preserve"> - Số học sinh là Đội viên</t>
  </si>
  <si>
    <t xml:space="preserve"> - Số học sinh học tiếng dân tộc</t>
  </si>
  <si>
    <t>Số học sinh học ngoại ngữ</t>
  </si>
  <si>
    <t xml:space="preserve"> - Tiếng Pháp </t>
  </si>
  <si>
    <t xml:space="preserve"> - Tiếng Trung</t>
  </si>
  <si>
    <t xml:space="preserve"> - Tiếng Nga</t>
  </si>
  <si>
    <t xml:space="preserve"> - Ngoại ngữ khác</t>
  </si>
  <si>
    <t>Trong đó: + Nhân viên kế toán</t>
  </si>
  <si>
    <t xml:space="preserve"> - Âm nhạc</t>
  </si>
  <si>
    <t xml:space="preserve"> - Mỹ thuật</t>
  </si>
  <si>
    <t xml:space="preserve"> - Tin học</t>
  </si>
  <si>
    <t xml:space="preserve"> - Tiếng dân tộc</t>
  </si>
  <si>
    <t xml:space="preserve"> - Tiếng Anh</t>
  </si>
  <si>
    <t xml:space="preserve"> - Tiếng Pháp</t>
  </si>
  <si>
    <t>Loại hình</t>
  </si>
  <si>
    <t>Đạt chuẩn QG</t>
  </si>
  <si>
    <r>
      <t xml:space="preserve">(*) </t>
    </r>
    <r>
      <rPr>
        <i/>
        <sz val="10"/>
        <color indexed="62"/>
        <rFont val="Times New Roman"/>
        <family val="1"/>
      </rPr>
      <t>Bao gồm văn thư, kế toán, thủ quỹ, y tế</t>
    </r>
  </si>
  <si>
    <t>Chia ra: - Số lớp học 5 buổi/tuần</t>
  </si>
  <si>
    <t>Trong TS: - Lớp ghép</t>
  </si>
  <si>
    <t xml:space="preserve"> - Số học sinh KT học hoà nhập</t>
  </si>
  <si>
    <t xml:space="preserve"> - Số học sinh chuyển đi trong hè</t>
  </si>
  <si>
    <t xml:space="preserve"> - Số học sinh chuyển đến trong hè</t>
  </si>
  <si>
    <t xml:space="preserve"> - Số học sinh bỏ học trong hè</t>
  </si>
  <si>
    <t>Chia ra: - Thể dục</t>
  </si>
  <si>
    <t xml:space="preserve"> - Còn lại</t>
  </si>
  <si>
    <t>(*) Con liệt sĩ, thương binh, bệnh binh; học sinh nhiễm chất độc da cam, hộ nghèo</t>
  </si>
  <si>
    <t>4.1 Giáo viên</t>
  </si>
  <si>
    <t>4.3 Cán bộ quản lý</t>
  </si>
  <si>
    <t>4.4 Nhân viên</t>
  </si>
  <si>
    <t xml:space="preserve"> - Thư viện</t>
  </si>
  <si>
    <t xml:space="preserve"> - Thiết bị</t>
  </si>
  <si>
    <t xml:space="preserve"> - Lớp có HS khuyết tật học hòa nhập</t>
  </si>
  <si>
    <t xml:space="preserve">             + Nhân viên y tế</t>
  </si>
  <si>
    <t>Số HS lưu ban năm học trước</t>
  </si>
  <si>
    <t xml:space="preserve"> - Số học sinh học tin học</t>
  </si>
  <si>
    <t>Số điểm trường phụ</t>
  </si>
  <si>
    <t>* Là mã của trường quản lý cơ sở giáo dục này.</t>
  </si>
  <si>
    <t>Có HS hệ khác</t>
  </si>
  <si>
    <t>5. Thông tin về cơ sở vật chất</t>
  </si>
  <si>
    <t>A. Khối phòng học</t>
  </si>
  <si>
    <t>Kiên cố</t>
  </si>
  <si>
    <t>Bán k.cố</t>
  </si>
  <si>
    <t>Tạm</t>
  </si>
  <si>
    <t>Số phòng học theo chức năng</t>
  </si>
  <si>
    <t xml:space="preserve"> - Phòng học tin học</t>
  </si>
  <si>
    <t xml:space="preserve"> - Phòng học ngoại ngữ</t>
  </si>
  <si>
    <t xml:space="preserve"> - Phòng khác</t>
  </si>
  <si>
    <t xml:space="preserve">Số chỗ ngồi </t>
  </si>
  <si>
    <t>Số chỗ ngồi trong phòng học văn hoá</t>
  </si>
  <si>
    <t>B. Khối phòng phục vụ học tập</t>
  </si>
  <si>
    <t>Số phòng theo chức năng</t>
  </si>
  <si>
    <t xml:space="preserve"> - Phòng thiết bị giáo dục</t>
  </si>
  <si>
    <t xml:space="preserve"> - Phòng truyền thống và hoạt động Đội</t>
  </si>
  <si>
    <t xml:space="preserve"> - Phòng hỗ trợ học sinh khuyết tật</t>
  </si>
  <si>
    <t>Số phòng chia theo chức năng</t>
  </si>
  <si>
    <t xml:space="preserve"> - Phòng phó hiệu trưởng</t>
  </si>
  <si>
    <t xml:space="preserve"> - Phòng giáo viên</t>
  </si>
  <si>
    <t xml:space="preserve"> - Phòng họp giáo viên</t>
  </si>
  <si>
    <t xml:space="preserve"> - Văn phòng trường</t>
  </si>
  <si>
    <t xml:space="preserve"> - Phòng thường trực</t>
  </si>
  <si>
    <t xml:space="preserve"> - Phòng kho lưu trữ</t>
  </si>
  <si>
    <t>Số phòng học nhờ</t>
  </si>
  <si>
    <t>Số phòng học 3 ca</t>
  </si>
  <si>
    <t>Tổng diện tích khuôn viên đất</t>
  </si>
  <si>
    <t>Thiết bị phục vụ giảng dạy</t>
  </si>
  <si>
    <t>Tổng số máy vi tính đang được sử dụng</t>
  </si>
  <si>
    <t xml:space="preserve"> - Máy vi tính phục vụ quản lý</t>
  </si>
  <si>
    <t>Số máy in</t>
  </si>
  <si>
    <t>Số thiết bị nghe nhìn</t>
  </si>
  <si>
    <t xml:space="preserve"> - Nhạc cụ</t>
  </si>
  <si>
    <t xml:space="preserve"> - Cát xét</t>
  </si>
  <si>
    <t xml:space="preserve"> - Đầu Video</t>
  </si>
  <si>
    <t xml:space="preserve"> - Đầu đĩa</t>
  </si>
  <si>
    <t xml:space="preserve"> - Máy chiếu OverHead</t>
  </si>
  <si>
    <t xml:space="preserve"> - Máy chiếu Projector</t>
  </si>
  <si>
    <t xml:space="preserve"> - Máy chiếu vật thể</t>
  </si>
  <si>
    <t xml:space="preserve"> - Thiết bị khác</t>
  </si>
  <si>
    <t>Loại nhà vệ sinh</t>
  </si>
  <si>
    <t>Dùng cho giáo viên</t>
  </si>
  <si>
    <t>Dùng cho học sinh</t>
  </si>
  <si>
    <t>Chung</t>
  </si>
  <si>
    <t>Nam/Nữ</t>
  </si>
  <si>
    <r>
      <t>Diện tích đất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</si>
  <si>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>Bộ đầy đủ</t>
  </si>
  <si>
    <t>Bộ chưa đầy đủ</t>
  </si>
  <si>
    <t xml:space="preserve">  Các trường tiểu học do Phòng GD quản trực tiếp lấy mã của Phòng GD, không nhập mã trực thuộc này</t>
  </si>
  <si>
    <t xml:space="preserve"> - Phòng ăn</t>
  </si>
  <si>
    <t xml:space="preserve"> - Phòng nghỉ</t>
  </si>
  <si>
    <t xml:space="preserve"> - Nhà xe học sinh</t>
  </si>
  <si>
    <t>1. Thông tin định dạng</t>
  </si>
  <si>
    <t>Tham gia bồi dưỡng thường xuyên</t>
  </si>
  <si>
    <t xml:space="preserve"> - Bảo vệ</t>
  </si>
  <si>
    <t xml:space="preserve"> - Nữ</t>
  </si>
  <si>
    <t>Trong TS: - Số HS đã học lớp mẫu giáo 5T</t>
  </si>
  <si>
    <t>Không</t>
  </si>
  <si>
    <t>Mức độ 1</t>
  </si>
  <si>
    <t>Mức độ 2</t>
  </si>
  <si>
    <t>Đạt mức chất lượng tối thiểu</t>
  </si>
  <si>
    <t>Chưa đạt chuẩn vệ sinh</t>
  </si>
  <si>
    <t>Không có</t>
  </si>
  <si>
    <t xml:space="preserve"> - Số học sinh nội trú dân nuôi</t>
  </si>
  <si>
    <t>(*) Dành cho trường không phải trường khuyết tật</t>
  </si>
  <si>
    <t>(**) Dành cho trường không phải trường bán trú, nội trú</t>
  </si>
  <si>
    <t>(*) Nhà tiêu hai ngăn ủ phân tại chỗ, nhà tiêu chìm có ống thông hơi, nhà tiêu thấm dội nước, nhà tiêu tự hoại</t>
  </si>
  <si>
    <t>Cơ sở vật chất khác</t>
  </si>
  <si>
    <t>Số giáo viên theo môn dạy</t>
  </si>
  <si>
    <t>4.2 Số giáo viên  chuyên trách đội</t>
  </si>
  <si>
    <t>Tổng số cán bộ, giáo viên, nhân viên</t>
  </si>
  <si>
    <t>Chia ra: - Đảng viên là giáo viên</t>
  </si>
  <si>
    <t xml:space="preserve"> - Đảng viên là cán bộ quản lý</t>
  </si>
  <si>
    <t xml:space="preserve"> - Đảng viên là nhân viên</t>
  </si>
  <si>
    <t>Số giáo viên chia theo chuẩn đào tạo</t>
  </si>
  <si>
    <r>
      <t xml:space="preserve">Đạt chuẩn vệ sinh </t>
    </r>
    <r>
      <rPr>
        <vertAlign val="superscript"/>
        <sz val="12"/>
        <rFont val="Times New Roman"/>
        <family val="1"/>
      </rPr>
      <t>(*)</t>
    </r>
  </si>
  <si>
    <t>Trong đó số lớp ghép</t>
  </si>
  <si>
    <t>Tên điểm trường phụ</t>
  </si>
  <si>
    <t xml:space="preserve">   + Học lực yếu kém</t>
  </si>
  <si>
    <t xml:space="preserve">   + Xa trường, đi lại khó khăn</t>
  </si>
  <si>
    <t xml:space="preserve">   + Thiên tai, dịch bệnh</t>
  </si>
  <si>
    <t xml:space="preserve">   + Nguyên nhân khác</t>
  </si>
  <si>
    <t>Nguyên nhân bỏ học</t>
  </si>
  <si>
    <t>Trong đó nữ</t>
  </si>
  <si>
    <t>Nữ dân tộc</t>
  </si>
  <si>
    <t>Trong đó: Diện tích đất được cấp</t>
  </si>
  <si>
    <t>Diện tích đất đi thuê</t>
  </si>
  <si>
    <t>Diện tích đất sân chơi</t>
  </si>
  <si>
    <t>Trường quốc tế</t>
  </si>
  <si>
    <t>Loại trường</t>
  </si>
  <si>
    <t>Nguồn nước</t>
  </si>
  <si>
    <t>Bếp ăn 1 chiều</t>
  </si>
  <si>
    <t>Cổng trường</t>
  </si>
  <si>
    <t>Trong đó: - Ti vi</t>
  </si>
  <si>
    <t>Trong TS:+ Hoàn cảnh gia đình khó khăn</t>
  </si>
  <si>
    <t>Trong TS: - Nữ</t>
  </si>
  <si>
    <t xml:space="preserve"> - Phòng giáo dục nghệ thuật</t>
  </si>
  <si>
    <t xml:space="preserve"> Trong đó: Máy vi tính đang được nối Internet</t>
  </si>
  <si>
    <t>Chia ra: - Nhà bếp</t>
  </si>
  <si>
    <t>Chia ra: - Phòng hiệu trưởng</t>
  </si>
  <si>
    <t>Chia ra: - Nhà xe giáo viên</t>
  </si>
  <si>
    <t>Chia ra: - Phòng học văn hoá</t>
  </si>
  <si>
    <t xml:space="preserve"> - Khối lớp 2</t>
  </si>
  <si>
    <t xml:space="preserve"> - Khối lớp 3</t>
  </si>
  <si>
    <t xml:space="preserve"> - Khối lớp 4</t>
  </si>
  <si>
    <t xml:space="preserve"> - Khối lớp 5</t>
  </si>
  <si>
    <t>Chia ra: - Máy vi tính phục vụ học tập</t>
  </si>
  <si>
    <t xml:space="preserve"> - Phòng giáo dục thể chất</t>
  </si>
  <si>
    <t xml:space="preserve"> - Phòng học nghệ thuật</t>
  </si>
  <si>
    <t>Chia ra: - Phòng giáo dục thể chất (đa năng)</t>
  </si>
  <si>
    <t>Trong đó: + Phòng âm nhạc</t>
  </si>
  <si>
    <t xml:space="preserve"> + Phòng mỹ thuật</t>
  </si>
  <si>
    <t>Chia ra: - Khối lớp 1</t>
  </si>
  <si>
    <r>
      <t xml:space="preserve"> - Số học sinh diện chính sách</t>
    </r>
    <r>
      <rPr>
        <b/>
        <vertAlign val="superscript"/>
        <sz val="12"/>
        <rFont val="Times New Roman"/>
        <family val="1"/>
      </rPr>
      <t xml:space="preserve"> (*)</t>
    </r>
  </si>
  <si>
    <t>Chia ra: - Tiếng Anh</t>
  </si>
  <si>
    <t>Chia ra: - Trên chuẩn</t>
  </si>
  <si>
    <t>Chia ra: - Hiệu trưởng</t>
  </si>
  <si>
    <t xml:space="preserve"> - Đạt chuẩn</t>
  </si>
  <si>
    <t xml:space="preserve"> - Chưa đạt chuẩn</t>
  </si>
  <si>
    <r>
      <t xml:space="preserve">Chia ra: - Văn phòng </t>
    </r>
    <r>
      <rPr>
        <vertAlign val="superscript"/>
        <sz val="12"/>
        <rFont val="Times New Roman"/>
        <family val="1"/>
      </rPr>
      <t>(*)</t>
    </r>
  </si>
  <si>
    <r>
      <t xml:space="preserve">Tổng 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</si>
  <si>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 xml:space="preserve"> + Học sinh khuyết tật</t>
  </si>
  <si>
    <t>Thỉnh giảng</t>
  </si>
  <si>
    <t xml:space="preserve"> - Nhà công vụ giáo viên</t>
  </si>
  <si>
    <t xml:space="preserve"> - Nhà bếp</t>
  </si>
  <si>
    <t xml:space="preserve"> - Phòng khác (Phục vụ học tập)</t>
  </si>
  <si>
    <t>Trình độ đào tạo Hiệu trưởng</t>
  </si>
  <si>
    <t>Chia ra: - Cấp tốc</t>
  </si>
  <si>
    <t xml:space="preserve"> - Sơ cấp</t>
  </si>
  <si>
    <t xml:space="preserve"> - Trung cấp</t>
  </si>
  <si>
    <t xml:space="preserve"> - Cao đẳng</t>
  </si>
  <si>
    <t xml:space="preserve"> - Đại học</t>
  </si>
  <si>
    <t xml:space="preserve"> - Thạc sĩ</t>
  </si>
  <si>
    <t xml:space="preserve"> - Tiến sĩ</t>
  </si>
  <si>
    <t xml:space="preserve"> - TS khoa học</t>
  </si>
  <si>
    <t xml:space="preserve"> - Khác</t>
  </si>
  <si>
    <t>Trình độ đào tạo Phó Hiệu trưởng</t>
  </si>
  <si>
    <t>Số giáo viên chia theo trình độ đào tạo</t>
  </si>
  <si>
    <t>Số giáo viên chia theo nhóm tuổi</t>
  </si>
  <si>
    <t xml:space="preserve"> - Từ 36- 40</t>
  </si>
  <si>
    <t xml:space="preserve"> - Từ 41- 45</t>
  </si>
  <si>
    <t xml:space="preserve"> - Từ 46- 50</t>
  </si>
  <si>
    <t xml:space="preserve"> - Từ 51- 55</t>
  </si>
  <si>
    <t xml:space="preserve"> - Từ 56- 60</t>
  </si>
  <si>
    <t xml:space="preserve"> - Trên 60</t>
  </si>
  <si>
    <t>C. Khối phòng khác</t>
  </si>
  <si>
    <t>Chia ra: - Phòng y tế học đường</t>
  </si>
  <si>
    <t xml:space="preserve"> - Khu vệ sinh dành cho giáo viên</t>
  </si>
  <si>
    <t xml:space="preserve"> - Khu vệ sinh dành cho học sinh</t>
  </si>
  <si>
    <t>D. Khối phòng tổ chức ăn nghỉ</t>
  </si>
  <si>
    <t>E. Khối phòng hành chính quản trị</t>
  </si>
  <si>
    <t>F. Khối công trình công cộng</t>
  </si>
  <si>
    <t>Chia ra: - Dưới 6 tuổi</t>
  </si>
  <si>
    <t xml:space="preserve"> - 6 tuổi</t>
  </si>
  <si>
    <t xml:space="preserve"> - 7 tuổi</t>
  </si>
  <si>
    <t xml:space="preserve"> - 8 tuổi</t>
  </si>
  <si>
    <t xml:space="preserve"> - 9 tuổi</t>
  </si>
  <si>
    <t xml:space="preserve"> - 10 tuổi</t>
  </si>
  <si>
    <t xml:space="preserve"> - Phòng âm nhạc</t>
  </si>
  <si>
    <t xml:space="preserve"> Tổng số HS được hỗ trợ chi phí học tập(*)</t>
  </si>
  <si>
    <t xml:space="preserve">               - Có cha mẹ thuộc diện hộ nghèo theo quy định</t>
  </si>
  <si>
    <t xml:space="preserve">              - Khác</t>
  </si>
  <si>
    <t xml:space="preserve"> - Số học sinh phổ thông DT bán trú(**)</t>
  </si>
  <si>
    <t>Số học sinh theo độ tuổi(***)</t>
  </si>
  <si>
    <t>Số học sinh nữ theo độ tuổi(***)</t>
  </si>
  <si>
    <t>Số học sinh dân tộc theo độ tuổi(***)</t>
  </si>
  <si>
    <t>Trong TS: - Tin học</t>
  </si>
  <si>
    <t>Số lớp theo môn học</t>
  </si>
  <si>
    <t xml:space="preserve">   + Do kỳ thị</t>
  </si>
  <si>
    <t>Nữ d.tộc</t>
  </si>
  <si>
    <t>Học sinh chính sách</t>
  </si>
  <si>
    <t xml:space="preserve"> - Trên 10 tuổi</t>
  </si>
  <si>
    <t>Chia ra: - Dưới 31</t>
  </si>
  <si>
    <t xml:space="preserve"> - Từ 31- 35</t>
  </si>
  <si>
    <r>
      <t>TS HS Chia ra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(I) </t>
    </r>
    <r>
      <rPr>
        <sz val="12"/>
        <rFont val="Times New Roman"/>
        <family val="1"/>
      </rPr>
      <t>- Số học sinh học 5 buổi/tuần</t>
    </r>
  </si>
  <si>
    <t>(I) Tổng số học sinh chia ra</t>
  </si>
  <si>
    <t>Số lượng (nhà)</t>
  </si>
  <si>
    <t>Hàng rào</t>
  </si>
  <si>
    <t>Số máy photocopy</t>
  </si>
  <si>
    <t>Số scanner</t>
  </si>
  <si>
    <t>PropertyId</t>
  </si>
  <si>
    <t>Giatri</t>
  </si>
  <si>
    <t>Phiên bản 4.0.1 - T 9-2014</t>
  </si>
  <si>
    <t>Thuộc vùng đặc biệt khó khăn</t>
  </si>
  <si>
    <t>Dạy học 2 buổi/ngày</t>
  </si>
  <si>
    <t>Có học sinh khuyết tật</t>
  </si>
  <si>
    <t>Có học sinh bán trú</t>
  </si>
  <si>
    <t>Có chi bộ đảng</t>
  </si>
  <si>
    <t>Có học sinh nội trú</t>
  </si>
  <si>
    <t>Nước dùng hợp vệ sinh</t>
  </si>
  <si>
    <t>Nguồn điện lưới</t>
  </si>
  <si>
    <t>Thư viện</t>
  </si>
  <si>
    <t>1-Có; 0-Không</t>
  </si>
  <si>
    <t>1-Xây; 2-Kẽm lưới; 3-Cây xanh</t>
  </si>
  <si>
    <t>1-Không đạt; 2-Đạt chuẩn; 3-Tiên tiến; 4-Xuất sắc</t>
  </si>
  <si>
    <t>Vùng đặc biệt khó khăn</t>
  </si>
  <si>
    <t>Dạy học 2 buổi ngày</t>
  </si>
  <si>
    <t>Có HS khuyết tật</t>
  </si>
  <si>
    <t>Có HS bán trú</t>
  </si>
  <si>
    <t>Có chi bộ Đảng</t>
  </si>
  <si>
    <t>Có HS nội trú</t>
  </si>
  <si>
    <t>3A. Thông tin về học sinh bổ sung</t>
  </si>
  <si>
    <t>Trong TS: - Người NN</t>
  </si>
  <si>
    <t xml:space="preserve"> - Nữ người NN</t>
  </si>
  <si>
    <t>4B. Thông tin về nhân sự (thêm)</t>
  </si>
  <si>
    <t>Người NN</t>
  </si>
  <si>
    <t>Tổng số NN</t>
  </si>
  <si>
    <t>Nữ NN</t>
  </si>
  <si>
    <t>Nữ người NN</t>
  </si>
  <si>
    <t>4B.1Giáo viên</t>
  </si>
  <si>
    <t>Sốgiáo viên chia theo chuẩn nghề nghiệp</t>
  </si>
  <si>
    <t>-Xuất sắc</t>
  </si>
  <si>
    <t>-Khá</t>
  </si>
  <si>
    <t>-Trung bình</t>
  </si>
  <si>
    <t>-Kém</t>
  </si>
  <si>
    <t>4B.3 Cán bộ quản lý</t>
  </si>
  <si>
    <t>Số CBQL được đào tạo quản lý, chính trị</t>
  </si>
  <si>
    <r>
      <t>-</t>
    </r>
    <r>
      <rPr>
        <b/>
        <sz val="12"/>
        <rFont val="Times New Roman"/>
        <family val="1"/>
      </rPr>
      <t xml:space="preserve"> Trình độ quản lý nhà nước</t>
    </r>
  </si>
  <si>
    <t>Chia ra: + Chuyên viên và tương đương</t>
  </si>
  <si>
    <t xml:space="preserve">           + Chuyên viên chính và tương đương</t>
  </si>
  <si>
    <t xml:space="preserve">          '+ Chuyên viên cao cấp và tương đương</t>
  </si>
  <si>
    <t xml:space="preserve"> - Trình độ quản lý giáo dục</t>
  </si>
  <si>
    <t>Chia ra:      + Chứng chỉ</t>
  </si>
  <si>
    <t xml:space="preserve"> +Cử nhân</t>
  </si>
  <si>
    <t xml:space="preserve"> +Trên Đại học</t>
  </si>
  <si>
    <t xml:space="preserve"> - Trình độ lý luận chính trị</t>
  </si>
  <si>
    <t>Chia ra:       - Sơ cấp</t>
  </si>
  <si>
    <t xml:space="preserve"> - Cử nhân</t>
  </si>
  <si>
    <t xml:space="preserve"> - Cao cấp</t>
  </si>
  <si>
    <t>4B. 4 Trình độ tin học, ngoại ngữ.</t>
  </si>
  <si>
    <t>Nội dung</t>
  </si>
  <si>
    <t>Chia ra theo trinh độ</t>
  </si>
  <si>
    <t>A</t>
  </si>
  <si>
    <t>B</t>
  </si>
  <si>
    <t>C</t>
  </si>
  <si>
    <t>Ngoại ngữ B1</t>
  </si>
  <si>
    <t>Ngoại ngữ B2</t>
  </si>
  <si>
    <t>Ngoại ngữ C1</t>
  </si>
  <si>
    <t>Ngoại ngữ C2</t>
  </si>
  <si>
    <t>Cao đẳng</t>
  </si>
  <si>
    <t>Đại học</t>
  </si>
  <si>
    <t>Trên Đại học</t>
  </si>
  <si>
    <t>Trình độ tin học</t>
  </si>
  <si>
    <t>Chia ra: -Cán bộ quản lý</t>
  </si>
  <si>
    <t xml:space="preserve">            - Giáo viên</t>
  </si>
  <si>
    <t xml:space="preserve">            -Nhân viên</t>
  </si>
  <si>
    <t>Trình độ ngoại ngữ</t>
  </si>
  <si>
    <t>4B. 5 Phân loại giáo viên theo môn học</t>
  </si>
  <si>
    <t>Thể dục</t>
  </si>
  <si>
    <t>Âm nhạc</t>
  </si>
  <si>
    <t>Mỹ thuật</t>
  </si>
  <si>
    <t>Tin học</t>
  </si>
  <si>
    <t>Tiếng dân tộc</t>
  </si>
  <si>
    <t>Tiếng Anh</t>
  </si>
  <si>
    <t>Tiếng Pháp</t>
  </si>
  <si>
    <t>Tiếng Trung</t>
  </si>
  <si>
    <t>Tiếng Nga</t>
  </si>
  <si>
    <t>Ngoại ngữ khác</t>
  </si>
  <si>
    <t>Còn lại</t>
  </si>
  <si>
    <t>Số giáo viên chia theo chuẩn nghề nghiệp</t>
  </si>
  <si>
    <t>Chia ra: + Loại xuất sắc</t>
  </si>
  <si>
    <t xml:space="preserve">              + Loại khá</t>
  </si>
  <si>
    <t xml:space="preserve">              + Loại trung bình</t>
  </si>
  <si>
    <t xml:space="preserve"> - Chưa đạt chuẩn- loại kém</t>
  </si>
  <si>
    <t>Chia ra: - Dưới 30</t>
  </si>
  <si>
    <t xml:space="preserve"> - Từ 30- 35</t>
  </si>
  <si>
    <t/>
  </si>
  <si>
    <t xml:space="preserve"> - Số lớp học 6-8 buổi/tuần</t>
  </si>
  <si>
    <t xml:space="preserve"> - Số lớp học 9-10 buổi/tuần</t>
  </si>
  <si>
    <t>Trình độ đào tạo (Hiệu trưởng)</t>
  </si>
  <si>
    <t>Trình độ đào tạo (Phó Hiệu trưởng)</t>
  </si>
  <si>
    <t>Phần mềm tuyển sinh đầu cấp</t>
  </si>
  <si>
    <t>Bể bơi trong trường</t>
  </si>
  <si>
    <t>(***) Cách tính : Lấy năm khai giảng trừ đi năm sinh. Ví dụ: Một học sinh sinh năm 2006 thì năm học 2012-2013 có độ tuổi là 2012-2006=6; 
Tổng số học sinh chia theo độ tuổi phải bằng tổng số học sinh, học sinh nữ, học sinh dân tộc ở mục 3.</t>
  </si>
  <si>
    <r>
      <t xml:space="preserve">Thiết bị dạy học tối thiểu theo quy định của Bộ GD&amp;ĐT </t>
    </r>
    <r>
      <rPr>
        <i/>
        <sz val="12"/>
        <rFont val="Times New Roman"/>
        <family val="1"/>
      </rPr>
      <t>(ĐVT: bộ)</t>
    </r>
  </si>
  <si>
    <t xml:space="preserve"> - Phòng Công nghệ</t>
  </si>
  <si>
    <t xml:space="preserve">             - Số học sinh học 6-8 buổi/tuần</t>
  </si>
  <si>
    <t xml:space="preserve">             - Số học sinh học 9-10 buổi/tuần</t>
  </si>
  <si>
    <t>Chia ra:   - Mồ côi cả cha, mẹ</t>
  </si>
  <si>
    <t xml:space="preserve">               - Bị tàn tật, khuyết tật thuộc diện hộ cận nghèo theo quy định</t>
  </si>
  <si>
    <t>1-Nước máy; 2-Giếng khoan/đào; 3-Sông/suối; 
4-Nước mưa; 5-Ao/hồ</t>
  </si>
  <si>
    <t>Phiên bản 6.0.1 - T 9-2016</t>
  </si>
  <si>
    <t>(**) Dành cho trường không phải trường nội trú</t>
  </si>
  <si>
    <t xml:space="preserve">(**) Chỉ tính học sinh PTDTBT </t>
  </si>
  <si>
    <t>Tiểu học Thượng Thanh</t>
  </si>
  <si>
    <t>2016 - 2017</t>
  </si>
  <si>
    <t>Hà Nội</t>
  </si>
  <si>
    <t>Long Biên</t>
  </si>
  <si>
    <t>Thượng Thanh</t>
  </si>
  <si>
    <t>Tổ 12 - Thượng Thanh</t>
  </si>
  <si>
    <t>Nguyễn Thị Phương</t>
  </si>
  <si>
    <t>0916520099</t>
  </si>
  <si>
    <t>c1thuongthanh@longbien.edu.vn</t>
  </si>
  <si>
    <t>ththuongthanh.longbien.edu.vn</t>
  </si>
  <si>
    <t>MĐ1</t>
  </si>
  <si>
    <t>01004408</t>
  </si>
  <si>
    <t>Nguyễn Thị 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</si>
</sst>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;\-0;;@"/>
    <numFmt numFmtId="165" formatCode="0;\-0;;@"/>
  </numFmts>
  <fonts count="58">
    <font>
      <sz val="12"/>
      <name val=".VnTime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i/>
      <sz val="10"/>
      <color indexed="1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vertAlign val="superscript"/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10"/>
      <color indexed="56"/>
      <name val="Times New Roman"/>
      <family val="1"/>
    </font>
    <font>
      <i/>
      <vertAlign val="superscript"/>
      <sz val="10"/>
      <color indexed="56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i/>
      <sz val="9"/>
      <name val="Times New Roman"/>
      <family val="1"/>
    </font>
    <font>
      <b/>
      <sz val="12"/>
      <color indexed="16"/>
      <name val="Times New Roman"/>
      <family val="1"/>
    </font>
    <font>
      <sz val="11"/>
      <name val=".VnTime"/>
      <family val="2"/>
    </font>
    <font>
      <sz val="8"/>
      <color indexed="62"/>
      <name val="Verdana"/>
      <family val="2"/>
    </font>
    <font>
      <sz val="9"/>
      <color indexed="62"/>
      <name val="Times New Roman"/>
      <family val="1"/>
    </font>
    <font>
      <i/>
      <sz val="8"/>
      <name val="Times New Roman"/>
      <family val="1"/>
    </font>
    <font>
      <sz val="10"/>
      <color indexed="12"/>
      <name val="Times New Roman"/>
      <family val="1"/>
    </font>
    <font>
      <b/>
      <sz val="8"/>
      <name val="Tahoma"/>
      <family val="2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0"/>
    </font>
    <font>
      <b/>
      <sz val="8"/>
      <name val=".VnTim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hair"/>
      <top/>
      <bottom/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/>
      <right/>
      <top style="thin"/>
      <bottom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hair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/>
      <top style="hair"/>
      <bottom/>
    </border>
    <border>
      <left style="thin"/>
      <right style="medium"/>
      <top style="hair"/>
      <bottom/>
    </border>
    <border>
      <left style="thin"/>
      <right/>
      <top style="hair"/>
      <bottom style="medium"/>
    </border>
    <border>
      <left style="thin"/>
      <right style="medium"/>
      <top/>
      <bottom style="hair"/>
    </border>
    <border>
      <left style="thin"/>
      <right/>
      <top style="hair"/>
      <bottom style="hair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hair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 style="thin"/>
      <right/>
      <top/>
      <bottom style="hair"/>
    </border>
    <border>
      <left/>
      <right style="medium"/>
      <top/>
      <bottom style="hair"/>
    </border>
    <border>
      <left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medium"/>
      <bottom style="hair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 style="hair"/>
    </border>
    <border>
      <left/>
      <right style="thin"/>
      <top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hair"/>
      <bottom/>
    </border>
    <border>
      <left/>
      <right style="hair"/>
      <top style="hair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hair"/>
      <bottom style="medium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 style="thin"/>
      <bottom style="hair"/>
    </border>
    <border>
      <left style="medium"/>
      <right/>
      <top style="hair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165" fontId="5" fillId="24" borderId="10" xfId="0" applyNumberFormat="1" applyFont="1" applyFill="1" applyBorder="1" applyAlignment="1" applyProtection="1">
      <alignment/>
      <protection/>
    </xf>
    <xf numFmtId="165" fontId="5" fillId="24" borderId="11" xfId="0" applyNumberFormat="1" applyFont="1" applyFill="1" applyBorder="1" applyAlignment="1" applyProtection="1">
      <alignment/>
      <protection/>
    </xf>
    <xf numFmtId="165" fontId="5" fillId="24" borderId="12" xfId="0" applyNumberFormat="1" applyFont="1" applyFill="1" applyBorder="1" applyAlignment="1" applyProtection="1">
      <alignment/>
      <protection/>
    </xf>
    <xf numFmtId="165" fontId="3" fillId="6" borderId="12" xfId="0" applyNumberFormat="1" applyFont="1" applyFill="1" applyBorder="1" applyAlignment="1" applyProtection="1">
      <alignment/>
      <protection locked="0"/>
    </xf>
    <xf numFmtId="165" fontId="3" fillId="6" borderId="14" xfId="0" applyNumberFormat="1" applyFont="1" applyFill="1" applyBorder="1" applyAlignment="1" applyProtection="1">
      <alignment/>
      <protection locked="0"/>
    </xf>
    <xf numFmtId="165" fontId="5" fillId="24" borderId="15" xfId="0" applyNumberFormat="1" applyFont="1" applyFill="1" applyBorder="1" applyAlignment="1" applyProtection="1">
      <alignment/>
      <protection/>
    </xf>
    <xf numFmtId="165" fontId="3" fillId="6" borderId="15" xfId="0" applyNumberFormat="1" applyFont="1" applyFill="1" applyBorder="1" applyAlignment="1" applyProtection="1">
      <alignment/>
      <protection locked="0"/>
    </xf>
    <xf numFmtId="165" fontId="5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0" fontId="16" fillId="2" borderId="10" xfId="0" applyFont="1" applyFill="1" applyBorder="1" applyAlignment="1" applyProtection="1">
      <alignment horizontal="center" vertical="center" wrapText="1"/>
      <protection/>
    </xf>
    <xf numFmtId="0" fontId="16" fillId="2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 vertical="top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4" fillId="23" borderId="18" xfId="0" applyFont="1" applyFill="1" applyBorder="1" applyAlignment="1" applyProtection="1">
      <alignment vertical="center"/>
      <protection/>
    </xf>
    <xf numFmtId="164" fontId="14" fillId="23" borderId="19" xfId="0" applyNumberFormat="1" applyFont="1" applyFill="1" applyBorder="1" applyAlignment="1" applyProtection="1">
      <alignment vertical="center"/>
      <protection/>
    </xf>
    <xf numFmtId="164" fontId="14" fillId="23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165" fontId="6" fillId="0" borderId="0" xfId="0" applyNumberFormat="1" applyFont="1" applyAlignment="1" applyProtection="1">
      <alignment horizontal="left"/>
      <protection/>
    </xf>
    <xf numFmtId="165" fontId="5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165" fontId="16" fillId="2" borderId="10" xfId="0" applyNumberFormat="1" applyFont="1" applyFill="1" applyBorder="1" applyAlignment="1" applyProtection="1">
      <alignment horizontal="center" vertical="center" wrapText="1"/>
      <protection/>
    </xf>
    <xf numFmtId="165" fontId="16" fillId="2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indent="2"/>
      <protection/>
    </xf>
    <xf numFmtId="165" fontId="3" fillId="0" borderId="0" xfId="0" applyNumberFormat="1" applyFont="1" applyFill="1" applyBorder="1" applyAlignment="1" applyProtection="1">
      <alignment horizontal="left" indent="2"/>
      <protection/>
    </xf>
    <xf numFmtId="165" fontId="3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Alignment="1" applyProtection="1">
      <alignment horizontal="left"/>
      <protection/>
    </xf>
    <xf numFmtId="165" fontId="15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5" fontId="15" fillId="2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3" fillId="0" borderId="21" xfId="0" applyFont="1" applyBorder="1" applyAlignment="1" applyProtection="1">
      <alignment horizontal="left" indent="1"/>
      <protection/>
    </xf>
    <xf numFmtId="0" fontId="24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 indent="5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4" borderId="18" xfId="0" applyFont="1" applyFill="1" applyBorder="1" applyAlignment="1" applyProtection="1">
      <alignment/>
      <protection/>
    </xf>
    <xf numFmtId="0" fontId="14" fillId="4" borderId="19" xfId="0" applyFont="1" applyFill="1" applyBorder="1" applyAlignment="1" applyProtection="1">
      <alignment/>
      <protection/>
    </xf>
    <xf numFmtId="165" fontId="14" fillId="4" borderId="19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14" fillId="4" borderId="19" xfId="0" applyNumberFormat="1" applyFont="1" applyFill="1" applyBorder="1" applyAlignment="1" applyProtection="1">
      <alignment horizontal="left" vertical="center"/>
      <protection/>
    </xf>
    <xf numFmtId="165" fontId="14" fillId="4" borderId="22" xfId="0" applyNumberFormat="1" applyFont="1" applyFill="1" applyBorder="1" applyAlignment="1" applyProtection="1">
      <alignment horizontal="left" vertical="center"/>
      <protection/>
    </xf>
    <xf numFmtId="165" fontId="27" fillId="4" borderId="10" xfId="0" applyNumberFormat="1" applyFont="1" applyFill="1" applyBorder="1" applyAlignment="1" applyProtection="1">
      <alignment horizontal="center" vertical="center" wrapText="1"/>
      <protection/>
    </xf>
    <xf numFmtId="165" fontId="27" fillId="4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4" fillId="23" borderId="18" xfId="0" applyFont="1" applyFill="1" applyBorder="1" applyAlignment="1" applyProtection="1">
      <alignment/>
      <protection/>
    </xf>
    <xf numFmtId="165" fontId="14" fillId="23" borderId="19" xfId="0" applyNumberFormat="1" applyFont="1" applyFill="1" applyBorder="1" applyAlignment="1" applyProtection="1">
      <alignment/>
      <protection/>
    </xf>
    <xf numFmtId="165" fontId="14" fillId="23" borderId="24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165" fontId="5" fillId="8" borderId="10" xfId="0" applyNumberFormat="1" applyFont="1" applyFill="1" applyBorder="1" applyAlignment="1" applyProtection="1">
      <alignment/>
      <protection/>
    </xf>
    <xf numFmtId="165" fontId="5" fillId="8" borderId="16" xfId="0" applyNumberFormat="1" applyFont="1" applyFill="1" applyBorder="1" applyAlignment="1" applyProtection="1">
      <alignment/>
      <protection/>
    </xf>
    <xf numFmtId="0" fontId="13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3" fillId="25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23" borderId="25" xfId="0" applyFont="1" applyFill="1" applyBorder="1" applyAlignment="1" applyProtection="1">
      <alignment wrapText="1"/>
      <protection/>
    </xf>
    <xf numFmtId="0" fontId="36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Border="1" applyAlignment="1" applyProtection="1">
      <alignment horizontal="left" indent="5"/>
      <protection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>
      <alignment/>
    </xf>
    <xf numFmtId="0" fontId="3" fillId="0" borderId="28" xfId="0" applyFont="1" applyBorder="1" applyAlignment="1">
      <alignment/>
    </xf>
    <xf numFmtId="165" fontId="16" fillId="2" borderId="29" xfId="0" applyNumberFormat="1" applyFont="1" applyFill="1" applyBorder="1" applyAlignment="1" applyProtection="1">
      <alignment horizontal="center" vertical="center" wrapText="1"/>
      <protection/>
    </xf>
    <xf numFmtId="165" fontId="16" fillId="2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>
      <alignment/>
    </xf>
    <xf numFmtId="165" fontId="3" fillId="0" borderId="0" xfId="0" applyNumberFormat="1" applyFont="1" applyFill="1" applyBorder="1" applyAlignment="1" applyProtection="1">
      <alignment/>
      <protection locked="0"/>
    </xf>
    <xf numFmtId="0" fontId="5" fillId="2" borderId="32" xfId="0" applyFont="1" applyFill="1" applyBorder="1" applyAlignment="1" applyProtection="1">
      <alignment horizontal="left" vertical="center" indent="3"/>
      <protection/>
    </xf>
    <xf numFmtId="0" fontId="5" fillId="2" borderId="32" xfId="0" applyFont="1" applyFill="1" applyBorder="1" applyAlignment="1" applyProtection="1">
      <alignment horizontal="center" vertical="center"/>
      <protection/>
    </xf>
    <xf numFmtId="165" fontId="12" fillId="2" borderId="10" xfId="0" applyNumberFormat="1" applyFont="1" applyFill="1" applyBorder="1" applyAlignment="1" applyProtection="1">
      <alignment horizontal="center" vertical="center"/>
      <protection/>
    </xf>
    <xf numFmtId="165" fontId="12" fillId="2" borderId="16" xfId="0" applyNumberFormat="1" applyFont="1" applyFill="1" applyBorder="1" applyAlignment="1" applyProtection="1">
      <alignment horizontal="center" vertical="center"/>
      <protection/>
    </xf>
    <xf numFmtId="165" fontId="14" fillId="4" borderId="24" xfId="0" applyNumberFormat="1" applyFont="1" applyFill="1" applyBorder="1" applyAlignment="1" applyProtection="1">
      <alignment/>
      <protection/>
    </xf>
    <xf numFmtId="165" fontId="14" fillId="23" borderId="19" xfId="0" applyNumberFormat="1" applyFont="1" applyFill="1" applyBorder="1" applyAlignment="1" applyProtection="1">
      <alignment horizontal="right"/>
      <protection/>
    </xf>
    <xf numFmtId="165" fontId="3" fillId="0" borderId="33" xfId="0" applyNumberFormat="1" applyFont="1" applyFill="1" applyBorder="1" applyAlignment="1" applyProtection="1">
      <alignment/>
      <protection locked="0"/>
    </xf>
    <xf numFmtId="0" fontId="3" fillId="23" borderId="34" xfId="0" applyFont="1" applyFill="1" applyBorder="1" applyAlignment="1" applyProtection="1">
      <alignment horizontal="left" indent="1"/>
      <protection/>
    </xf>
    <xf numFmtId="0" fontId="3" fillId="23" borderId="35" xfId="0" applyFont="1" applyFill="1" applyBorder="1" applyAlignment="1" applyProtection="1">
      <alignment horizontal="left" indent="5"/>
      <protection/>
    </xf>
    <xf numFmtId="0" fontId="3" fillId="23" borderId="36" xfId="0" applyFont="1" applyFill="1" applyBorder="1" applyAlignment="1" applyProtection="1">
      <alignment horizontal="left" indent="5"/>
      <protection/>
    </xf>
    <xf numFmtId="0" fontId="3" fillId="23" borderId="37" xfId="0" applyFont="1" applyFill="1" applyBorder="1" applyAlignment="1" applyProtection="1">
      <alignment horizontal="left" indent="5"/>
      <protection/>
    </xf>
    <xf numFmtId="0" fontId="3" fillId="23" borderId="35" xfId="0" applyFont="1" applyFill="1" applyBorder="1" applyAlignment="1">
      <alignment horizontal="left" indent="5"/>
    </xf>
    <xf numFmtId="165" fontId="3" fillId="23" borderId="38" xfId="0" applyNumberFormat="1" applyFont="1" applyFill="1" applyBorder="1" applyAlignment="1" applyProtection="1">
      <alignment horizontal="left" indent="1"/>
      <protection/>
    </xf>
    <xf numFmtId="165" fontId="3" fillId="23" borderId="39" xfId="0" applyNumberFormat="1" applyFont="1" applyFill="1" applyBorder="1" applyAlignment="1" applyProtection="1">
      <alignment horizontal="left" vertical="center"/>
      <protection/>
    </xf>
    <xf numFmtId="165" fontId="3" fillId="23" borderId="39" xfId="0" applyNumberFormat="1" applyFont="1" applyFill="1" applyBorder="1" applyAlignment="1" applyProtection="1">
      <alignment horizontal="left"/>
      <protection/>
    </xf>
    <xf numFmtId="165" fontId="3" fillId="23" borderId="40" xfId="0" applyNumberFormat="1" applyFont="1" applyFill="1" applyBorder="1" applyAlignment="1" applyProtection="1">
      <alignment horizontal="left" indent="2"/>
      <protection/>
    </xf>
    <xf numFmtId="165" fontId="3" fillId="23" borderId="41" xfId="0" applyNumberFormat="1" applyFont="1" applyFill="1" applyBorder="1" applyAlignment="1" applyProtection="1">
      <alignment horizontal="left"/>
      <protection/>
    </xf>
    <xf numFmtId="165" fontId="3" fillId="23" borderId="40" xfId="0" applyNumberFormat="1" applyFont="1" applyFill="1" applyBorder="1" applyAlignment="1" applyProtection="1">
      <alignment horizontal="left" indent="7"/>
      <protection/>
    </xf>
    <xf numFmtId="165" fontId="3" fillId="23" borderId="42" xfId="0" applyNumberFormat="1" applyFont="1" applyFill="1" applyBorder="1" applyAlignment="1" applyProtection="1">
      <alignment horizontal="left" indent="7"/>
      <protection/>
    </xf>
    <xf numFmtId="165" fontId="3" fillId="23" borderId="43" xfId="0" applyNumberFormat="1" applyFont="1" applyFill="1" applyBorder="1" applyAlignment="1" applyProtection="1">
      <alignment horizontal="left"/>
      <protection/>
    </xf>
    <xf numFmtId="165" fontId="3" fillId="23" borderId="38" xfId="0" applyNumberFormat="1" applyFont="1" applyFill="1" applyBorder="1" applyAlignment="1" applyProtection="1">
      <alignment horizontal="right"/>
      <protection/>
    </xf>
    <xf numFmtId="165" fontId="3" fillId="23" borderId="39" xfId="0" applyNumberFormat="1" applyFont="1" applyFill="1" applyBorder="1" applyAlignment="1" applyProtection="1">
      <alignment horizontal="right"/>
      <protection/>
    </xf>
    <xf numFmtId="165" fontId="3" fillId="23" borderId="23" xfId="0" applyNumberFormat="1" applyFont="1" applyFill="1" applyBorder="1" applyAlignment="1" applyProtection="1">
      <alignment horizontal="right"/>
      <protection/>
    </xf>
    <xf numFmtId="165" fontId="3" fillId="23" borderId="40" xfId="0" applyNumberFormat="1" applyFont="1" applyFill="1" applyBorder="1" applyAlignment="1" applyProtection="1">
      <alignment horizontal="right"/>
      <protection/>
    </xf>
    <xf numFmtId="165" fontId="3" fillId="23" borderId="41" xfId="0" applyNumberFormat="1" applyFont="1" applyFill="1" applyBorder="1" applyAlignment="1" applyProtection="1">
      <alignment horizontal="right"/>
      <protection/>
    </xf>
    <xf numFmtId="165" fontId="3" fillId="23" borderId="44" xfId="0" applyNumberFormat="1" applyFont="1" applyFill="1" applyBorder="1" applyAlignment="1" applyProtection="1">
      <alignment horizontal="right"/>
      <protection/>
    </xf>
    <xf numFmtId="165" fontId="3" fillId="23" borderId="42" xfId="0" applyNumberFormat="1" applyFont="1" applyFill="1" applyBorder="1" applyAlignment="1" applyProtection="1">
      <alignment horizontal="right"/>
      <protection/>
    </xf>
    <xf numFmtId="165" fontId="3" fillId="23" borderId="43" xfId="0" applyNumberFormat="1" applyFont="1" applyFill="1" applyBorder="1" applyAlignment="1" applyProtection="1">
      <alignment horizontal="right"/>
      <protection/>
    </xf>
    <xf numFmtId="165" fontId="3" fillId="23" borderId="45" xfId="0" applyNumberFormat="1" applyFont="1" applyFill="1" applyBorder="1" applyAlignment="1" applyProtection="1">
      <alignment horizontal="right"/>
      <protection/>
    </xf>
    <xf numFmtId="165" fontId="5" fillId="23" borderId="38" xfId="0" applyNumberFormat="1" applyFont="1" applyFill="1" applyBorder="1" applyAlignment="1" applyProtection="1">
      <alignment horizontal="right"/>
      <protection/>
    </xf>
    <xf numFmtId="165" fontId="3" fillId="23" borderId="46" xfId="0" applyNumberFormat="1" applyFont="1" applyFill="1" applyBorder="1" applyAlignment="1" applyProtection="1">
      <alignment horizontal="right"/>
      <protection/>
    </xf>
    <xf numFmtId="165" fontId="3" fillId="23" borderId="47" xfId="0" applyNumberFormat="1" applyFont="1" applyFill="1" applyBorder="1" applyAlignment="1" applyProtection="1">
      <alignment horizontal="right"/>
      <protection/>
    </xf>
    <xf numFmtId="0" fontId="7" fillId="23" borderId="35" xfId="0" applyFont="1" applyFill="1" applyBorder="1" applyAlignment="1" applyProtection="1">
      <alignment horizontal="left" indent="1"/>
      <protection/>
    </xf>
    <xf numFmtId="0" fontId="7" fillId="23" borderId="35" xfId="0" applyFont="1" applyFill="1" applyBorder="1" applyAlignment="1" applyProtection="1">
      <alignment horizontal="left" indent="5"/>
      <protection/>
    </xf>
    <xf numFmtId="0" fontId="7" fillId="23" borderId="48" xfId="0" applyFont="1" applyFill="1" applyBorder="1" applyAlignment="1" applyProtection="1">
      <alignment horizontal="left" indent="5"/>
      <protection/>
    </xf>
    <xf numFmtId="49" fontId="3" fillId="23" borderId="35" xfId="0" applyNumberFormat="1" applyFont="1" applyFill="1" applyBorder="1" applyAlignment="1" applyProtection="1">
      <alignment horizontal="left" indent="5"/>
      <protection/>
    </xf>
    <xf numFmtId="49" fontId="3" fillId="23" borderId="37" xfId="0" applyNumberFormat="1" applyFont="1" applyFill="1" applyBorder="1" applyAlignment="1" applyProtection="1">
      <alignment horizontal="left" indent="5"/>
      <protection/>
    </xf>
    <xf numFmtId="0" fontId="14" fillId="23" borderId="48" xfId="0" applyFont="1" applyFill="1" applyBorder="1" applyAlignment="1" applyProtection="1">
      <alignment horizontal="left" wrapText="1" indent="1"/>
      <protection/>
    </xf>
    <xf numFmtId="0" fontId="3" fillId="23" borderId="34" xfId="0" applyFont="1" applyFill="1" applyBorder="1" applyAlignment="1">
      <alignment horizontal="left" indent="1"/>
    </xf>
    <xf numFmtId="0" fontId="3" fillId="23" borderId="37" xfId="0" applyFont="1" applyFill="1" applyBorder="1" applyAlignment="1">
      <alignment horizontal="left" indent="5"/>
    </xf>
    <xf numFmtId="0" fontId="3" fillId="23" borderId="34" xfId="0" applyFont="1" applyFill="1" applyBorder="1" applyAlignment="1">
      <alignment horizontal="left" wrapText="1" indent="1"/>
    </xf>
    <xf numFmtId="0" fontId="3" fillId="23" borderId="48" xfId="0" applyFont="1" applyFill="1" applyBorder="1" applyAlignment="1">
      <alignment horizontal="left" indent="5"/>
    </xf>
    <xf numFmtId="0" fontId="3" fillId="23" borderId="49" xfId="0" applyFont="1" applyFill="1" applyBorder="1" applyAlignment="1" applyProtection="1">
      <alignment horizontal="left" wrapText="1" indent="1"/>
      <protection/>
    </xf>
    <xf numFmtId="0" fontId="3" fillId="23" borderId="35" xfId="0" applyFont="1" applyFill="1" applyBorder="1" applyAlignment="1" applyProtection="1">
      <alignment horizontal="left" wrapText="1" indent="5"/>
      <protection/>
    </xf>
    <xf numFmtId="0" fontId="3" fillId="23" borderId="35" xfId="0" applyFont="1" applyFill="1" applyBorder="1" applyAlignment="1" applyProtection="1">
      <alignment horizontal="left" indent="1"/>
      <protection/>
    </xf>
    <xf numFmtId="0" fontId="3" fillId="23" borderId="35" xfId="0" applyFont="1" applyFill="1" applyBorder="1" applyAlignment="1" applyProtection="1">
      <alignment horizontal="left" wrapText="1" indent="1"/>
      <protection/>
    </xf>
    <xf numFmtId="0" fontId="3" fillId="23" borderId="35" xfId="0" applyFont="1" applyFill="1" applyBorder="1" applyAlignment="1" applyProtection="1">
      <alignment horizontal="left" indent="6"/>
      <protection/>
    </xf>
    <xf numFmtId="0" fontId="3" fillId="23" borderId="35" xfId="0" applyFont="1" applyFill="1" applyBorder="1" applyAlignment="1" applyProtection="1">
      <alignment/>
      <protection/>
    </xf>
    <xf numFmtId="0" fontId="3" fillId="23" borderId="35" xfId="0" applyFont="1" applyFill="1" applyBorder="1" applyAlignment="1" applyProtection="1">
      <alignment wrapText="1"/>
      <protection/>
    </xf>
    <xf numFmtId="0" fontId="3" fillId="23" borderId="36" xfId="0" applyFont="1" applyFill="1" applyBorder="1" applyAlignment="1" applyProtection="1">
      <alignment/>
      <protection/>
    </xf>
    <xf numFmtId="0" fontId="14" fillId="23" borderId="34" xfId="0" applyFont="1" applyFill="1" applyBorder="1" applyAlignment="1" applyProtection="1">
      <alignment horizontal="left" wrapText="1" indent="1"/>
      <protection/>
    </xf>
    <xf numFmtId="0" fontId="3" fillId="23" borderId="37" xfId="0" applyFont="1" applyFill="1" applyBorder="1" applyAlignment="1" applyProtection="1">
      <alignment horizontal="left" indent="6"/>
      <protection/>
    </xf>
    <xf numFmtId="0" fontId="3" fillId="23" borderId="48" xfId="0" applyFont="1" applyFill="1" applyBorder="1" applyAlignment="1" applyProtection="1">
      <alignment horizontal="left" indent="6"/>
      <protection/>
    </xf>
    <xf numFmtId="0" fontId="5" fillId="23" borderId="25" xfId="0" applyFont="1" applyFill="1" applyBorder="1" applyAlignment="1" applyProtection="1">
      <alignment horizontal="left" wrapText="1"/>
      <protection/>
    </xf>
    <xf numFmtId="0" fontId="3" fillId="23" borderId="48" xfId="0" applyFont="1" applyFill="1" applyBorder="1" applyAlignment="1" applyProtection="1">
      <alignment horizontal="left" indent="5"/>
      <protection/>
    </xf>
    <xf numFmtId="0" fontId="5" fillId="23" borderId="32" xfId="0" applyFont="1" applyFill="1" applyBorder="1" applyAlignment="1" applyProtection="1">
      <alignment horizontal="left"/>
      <protection/>
    </xf>
    <xf numFmtId="0" fontId="5" fillId="23" borderId="34" xfId="0" applyFont="1" applyFill="1" applyBorder="1" applyAlignment="1" applyProtection="1">
      <alignment wrapText="1"/>
      <protection/>
    </xf>
    <xf numFmtId="0" fontId="3" fillId="23" borderId="48" xfId="0" applyFont="1" applyFill="1" applyBorder="1" applyAlignment="1" applyProtection="1">
      <alignment horizontal="left" wrapText="1" indent="5"/>
      <protection/>
    </xf>
    <xf numFmtId="0" fontId="3" fillId="23" borderId="48" xfId="0" applyFont="1" applyFill="1" applyBorder="1" applyAlignment="1" applyProtection="1">
      <alignment horizontal="left" wrapText="1" indent="6"/>
      <protection/>
    </xf>
    <xf numFmtId="0" fontId="14" fillId="23" borderId="25" xfId="0" applyFont="1" applyFill="1" applyBorder="1" applyAlignment="1" applyProtection="1">
      <alignment wrapText="1"/>
      <protection/>
    </xf>
    <xf numFmtId="0" fontId="3" fillId="23" borderId="35" xfId="0" applyFont="1" applyFill="1" applyBorder="1" applyAlignment="1">
      <alignment horizontal="left" vertical="center" indent="5"/>
    </xf>
    <xf numFmtId="0" fontId="3" fillId="23" borderId="49" xfId="0" applyFont="1" applyFill="1" applyBorder="1" applyAlignment="1">
      <alignment horizontal="left" vertical="center" indent="1"/>
    </xf>
    <xf numFmtId="0" fontId="3" fillId="23" borderId="36" xfId="0" applyFont="1" applyFill="1" applyBorder="1" applyAlignment="1">
      <alignment horizontal="left" vertical="center" indent="5"/>
    </xf>
    <xf numFmtId="0" fontId="3" fillId="23" borderId="49" xfId="0" applyFont="1" applyFill="1" applyBorder="1" applyAlignment="1" applyProtection="1">
      <alignment horizontal="left" indent="1"/>
      <protection/>
    </xf>
    <xf numFmtId="0" fontId="3" fillId="23" borderId="49" xfId="0" applyFont="1" applyFill="1" applyBorder="1" applyAlignment="1" applyProtection="1">
      <alignment horizontal="left" indent="6"/>
      <protection/>
    </xf>
    <xf numFmtId="0" fontId="3" fillId="23" borderId="35" xfId="0" applyFont="1" applyFill="1" applyBorder="1" applyAlignment="1">
      <alignment horizontal="left" wrapText="1" indent="6"/>
    </xf>
    <xf numFmtId="0" fontId="3" fillId="23" borderId="36" xfId="0" applyFont="1" applyFill="1" applyBorder="1" applyAlignment="1">
      <alignment horizontal="left" wrapText="1" indent="6"/>
    </xf>
    <xf numFmtId="0" fontId="5" fillId="2" borderId="25" xfId="0" applyFont="1" applyFill="1" applyBorder="1" applyAlignment="1" applyProtection="1">
      <alignment/>
      <protection/>
    </xf>
    <xf numFmtId="165" fontId="5" fillId="2" borderId="10" xfId="0" applyNumberFormat="1" applyFont="1" applyFill="1" applyBorder="1" applyAlignment="1" applyProtection="1">
      <alignment/>
      <protection/>
    </xf>
    <xf numFmtId="165" fontId="5" fillId="2" borderId="16" xfId="0" applyNumberFormat="1" applyFont="1" applyFill="1" applyBorder="1" applyAlignment="1" applyProtection="1">
      <alignment/>
      <protection/>
    </xf>
    <xf numFmtId="165" fontId="5" fillId="2" borderId="11" xfId="0" applyNumberFormat="1" applyFont="1" applyFill="1" applyBorder="1" applyAlignment="1" applyProtection="1">
      <alignment/>
      <protection/>
    </xf>
    <xf numFmtId="165" fontId="5" fillId="2" borderId="13" xfId="0" applyNumberFormat="1" applyFont="1" applyFill="1" applyBorder="1" applyAlignment="1" applyProtection="1">
      <alignment/>
      <protection/>
    </xf>
    <xf numFmtId="165" fontId="5" fillId="2" borderId="33" xfId="0" applyNumberFormat="1" applyFont="1" applyFill="1" applyBorder="1" applyAlignment="1" applyProtection="1">
      <alignment/>
      <protection/>
    </xf>
    <xf numFmtId="165" fontId="5" fillId="2" borderId="12" xfId="0" applyNumberFormat="1" applyFont="1" applyFill="1" applyBorder="1" applyAlignment="1" applyProtection="1">
      <alignment/>
      <protection/>
    </xf>
    <xf numFmtId="165" fontId="5" fillId="2" borderId="50" xfId="0" applyNumberFormat="1" applyFont="1" applyFill="1" applyBorder="1" applyAlignment="1" applyProtection="1">
      <alignment/>
      <protection/>
    </xf>
    <xf numFmtId="1" fontId="5" fillId="2" borderId="33" xfId="0" applyNumberFormat="1" applyFont="1" applyFill="1" applyBorder="1" applyAlignment="1" applyProtection="1">
      <alignment/>
      <protection/>
    </xf>
    <xf numFmtId="1" fontId="5" fillId="2" borderId="51" xfId="0" applyNumberFormat="1" applyFont="1" applyFill="1" applyBorder="1" applyAlignment="1" applyProtection="1">
      <alignment/>
      <protection/>
    </xf>
    <xf numFmtId="1" fontId="5" fillId="2" borderId="12" xfId="0" applyNumberFormat="1" applyFont="1" applyFill="1" applyBorder="1" applyAlignment="1" applyProtection="1">
      <alignment/>
      <protection/>
    </xf>
    <xf numFmtId="1" fontId="5" fillId="2" borderId="15" xfId="0" applyNumberFormat="1" applyFont="1" applyFill="1" applyBorder="1" applyAlignment="1" applyProtection="1">
      <alignment/>
      <protection/>
    </xf>
    <xf numFmtId="165" fontId="5" fillId="2" borderId="51" xfId="0" applyNumberFormat="1" applyFont="1" applyFill="1" applyBorder="1" applyAlignment="1" applyProtection="1">
      <alignment/>
      <protection/>
    </xf>
    <xf numFmtId="165" fontId="5" fillId="2" borderId="52" xfId="0" applyNumberFormat="1" applyFont="1" applyFill="1" applyBorder="1" applyAlignment="1" applyProtection="1">
      <alignment/>
      <protection/>
    </xf>
    <xf numFmtId="0" fontId="14" fillId="2" borderId="34" xfId="0" applyFont="1" applyFill="1" applyBorder="1" applyAlignment="1" applyProtection="1">
      <alignment horizontal="left" indent="1"/>
      <protection/>
    </xf>
    <xf numFmtId="165" fontId="3" fillId="2" borderId="33" xfId="0" applyNumberFormat="1" applyFont="1" applyFill="1" applyBorder="1" applyAlignment="1" applyProtection="1">
      <alignment/>
      <protection/>
    </xf>
    <xf numFmtId="165" fontId="3" fillId="2" borderId="33" xfId="0" applyNumberFormat="1" applyFont="1" applyFill="1" applyBorder="1" applyAlignment="1" applyProtection="1">
      <alignment/>
      <protection/>
    </xf>
    <xf numFmtId="165" fontId="3" fillId="2" borderId="53" xfId="0" applyNumberFormat="1" applyFont="1" applyFill="1" applyBorder="1" applyAlignment="1" applyProtection="1">
      <alignment/>
      <protection/>
    </xf>
    <xf numFmtId="165" fontId="5" fillId="2" borderId="15" xfId="0" applyNumberFormat="1" applyFont="1" applyFill="1" applyBorder="1" applyAlignment="1" applyProtection="1">
      <alignment/>
      <protection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165" fontId="5" fillId="2" borderId="25" xfId="0" applyNumberFormat="1" applyFont="1" applyFill="1" applyBorder="1" applyAlignment="1" applyProtection="1">
      <alignment/>
      <protection/>
    </xf>
    <xf numFmtId="165" fontId="3" fillId="2" borderId="12" xfId="0" applyNumberFormat="1" applyFont="1" applyFill="1" applyBorder="1" applyAlignment="1" applyProtection="1">
      <alignment/>
      <protection/>
    </xf>
    <xf numFmtId="165" fontId="3" fillId="2" borderId="15" xfId="0" applyNumberFormat="1" applyFont="1" applyFill="1" applyBorder="1" applyAlignment="1" applyProtection="1">
      <alignment/>
      <protection/>
    </xf>
    <xf numFmtId="0" fontId="14" fillId="2" borderId="18" xfId="0" applyFont="1" applyFill="1" applyBorder="1" applyAlignment="1" applyProtection="1">
      <alignment horizontal="left" vertical="center"/>
      <protection/>
    </xf>
    <xf numFmtId="165" fontId="3" fillId="2" borderId="10" xfId="0" applyNumberFormat="1" applyFont="1" applyFill="1" applyBorder="1" applyAlignment="1" applyProtection="1">
      <alignment horizontal="right"/>
      <protection/>
    </xf>
    <xf numFmtId="165" fontId="3" fillId="2" borderId="16" xfId="0" applyNumberFormat="1" applyFont="1" applyFill="1" applyBorder="1" applyAlignment="1" applyProtection="1">
      <alignment horizontal="right"/>
      <protection/>
    </xf>
    <xf numFmtId="0" fontId="14" fillId="2" borderId="18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 wrapText="1"/>
    </xf>
    <xf numFmtId="0" fontId="37" fillId="2" borderId="18" xfId="0" applyFont="1" applyFill="1" applyBorder="1" applyAlignment="1">
      <alignment horizontal="left" vertical="center" indent="1"/>
    </xf>
    <xf numFmtId="0" fontId="14" fillId="2" borderId="25" xfId="0" applyFont="1" applyFill="1" applyBorder="1" applyAlignment="1" applyProtection="1">
      <alignment horizontal="left"/>
      <protection/>
    </xf>
    <xf numFmtId="165" fontId="14" fillId="2" borderId="19" xfId="0" applyNumberFormat="1" applyFont="1" applyFill="1" applyBorder="1" applyAlignment="1" applyProtection="1">
      <alignment horizontal="left"/>
      <protection/>
    </xf>
    <xf numFmtId="165" fontId="14" fillId="2" borderId="19" xfId="0" applyNumberFormat="1" applyFont="1" applyFill="1" applyBorder="1" applyAlignment="1" applyProtection="1">
      <alignment horizontal="left" indent="1"/>
      <protection/>
    </xf>
    <xf numFmtId="165" fontId="14" fillId="2" borderId="54" xfId="0" applyNumberFormat="1" applyFont="1" applyFill="1" applyBorder="1" applyAlignment="1" applyProtection="1">
      <alignment horizontal="left" indent="1"/>
      <protection/>
    </xf>
    <xf numFmtId="165" fontId="28" fillId="2" borderId="10" xfId="0" applyNumberFormat="1" applyFont="1" applyFill="1" applyBorder="1" applyAlignment="1" applyProtection="1">
      <alignment/>
      <protection/>
    </xf>
    <xf numFmtId="165" fontId="28" fillId="2" borderId="16" xfId="0" applyNumberFormat="1" applyFont="1" applyFill="1" applyBorder="1" applyAlignment="1" applyProtection="1">
      <alignment/>
      <protection/>
    </xf>
    <xf numFmtId="165" fontId="14" fillId="2" borderId="24" xfId="0" applyNumberFormat="1" applyFont="1" applyFill="1" applyBorder="1" applyAlignment="1" applyProtection="1">
      <alignment horizontal="left"/>
      <protection/>
    </xf>
    <xf numFmtId="0" fontId="14" fillId="2" borderId="55" xfId="0" applyFont="1" applyFill="1" applyBorder="1" applyAlignment="1" applyProtection="1">
      <alignment vertical="center" wrapText="1"/>
      <protection/>
    </xf>
    <xf numFmtId="165" fontId="5" fillId="0" borderId="33" xfId="0" applyNumberFormat="1" applyFont="1" applyFill="1" applyBorder="1" applyAlignment="1" applyProtection="1">
      <alignment/>
      <protection locked="0"/>
    </xf>
    <xf numFmtId="165" fontId="5" fillId="0" borderId="53" xfId="0" applyNumberFormat="1" applyFont="1" applyFill="1" applyBorder="1" applyAlignment="1" applyProtection="1">
      <alignment/>
      <protection locked="0"/>
    </xf>
    <xf numFmtId="165" fontId="5" fillId="0" borderId="12" xfId="0" applyNumberFormat="1" applyFont="1" applyFill="1" applyBorder="1" applyAlignment="1" applyProtection="1">
      <alignment/>
      <protection locked="0"/>
    </xf>
    <xf numFmtId="165" fontId="5" fillId="0" borderId="14" xfId="0" applyNumberFormat="1" applyFont="1" applyFill="1" applyBorder="1" applyAlignment="1" applyProtection="1">
      <alignment/>
      <protection locked="0"/>
    </xf>
    <xf numFmtId="165" fontId="5" fillId="0" borderId="13" xfId="0" applyNumberFormat="1" applyFont="1" applyFill="1" applyBorder="1" applyAlignment="1" applyProtection="1">
      <alignment/>
      <protection locked="0"/>
    </xf>
    <xf numFmtId="165" fontId="5" fillId="0" borderId="56" xfId="0" applyNumberFormat="1" applyFont="1" applyFill="1" applyBorder="1" applyAlignment="1" applyProtection="1">
      <alignment/>
      <protection locked="0"/>
    </xf>
    <xf numFmtId="165" fontId="3" fillId="0" borderId="53" xfId="0" applyNumberFormat="1" applyFont="1" applyFill="1" applyBorder="1" applyAlignment="1" applyProtection="1">
      <alignment/>
      <protection locked="0"/>
    </xf>
    <xf numFmtId="165" fontId="3" fillId="0" borderId="12" xfId="0" applyNumberFormat="1" applyFont="1" applyFill="1" applyBorder="1" applyAlignment="1" applyProtection="1">
      <alignment/>
      <protection locked="0"/>
    </xf>
    <xf numFmtId="165" fontId="3" fillId="0" borderId="14" xfId="0" applyNumberFormat="1" applyFont="1" applyFill="1" applyBorder="1" applyAlignment="1" applyProtection="1">
      <alignment/>
      <protection locked="0"/>
    </xf>
    <xf numFmtId="165" fontId="3" fillId="0" borderId="15" xfId="0" applyNumberFormat="1" applyFont="1" applyFill="1" applyBorder="1" applyAlignment="1" applyProtection="1">
      <alignment/>
      <protection/>
    </xf>
    <xf numFmtId="165" fontId="3" fillId="0" borderId="57" xfId="0" applyNumberFormat="1" applyFont="1" applyFill="1" applyBorder="1" applyAlignment="1" applyProtection="1">
      <alignment/>
      <protection/>
    </xf>
    <xf numFmtId="165" fontId="3" fillId="0" borderId="50" xfId="0" applyNumberFormat="1" applyFont="1" applyFill="1" applyBorder="1" applyAlignment="1" applyProtection="1">
      <alignment/>
      <protection locked="0"/>
    </xf>
    <xf numFmtId="165" fontId="3" fillId="0" borderId="58" xfId="0" applyNumberFormat="1" applyFont="1" applyFill="1" applyBorder="1" applyAlignment="1" applyProtection="1">
      <alignment/>
      <protection locked="0"/>
    </xf>
    <xf numFmtId="165" fontId="3" fillId="0" borderId="59" xfId="0" applyNumberFormat="1" applyFont="1" applyFill="1" applyBorder="1" applyAlignment="1" applyProtection="1">
      <alignment/>
      <protection locked="0"/>
    </xf>
    <xf numFmtId="165" fontId="3" fillId="0" borderId="15" xfId="0" applyNumberFormat="1" applyFont="1" applyFill="1" applyBorder="1" applyAlignment="1" applyProtection="1">
      <alignment/>
      <protection locked="0"/>
    </xf>
    <xf numFmtId="165" fontId="3" fillId="0" borderId="60" xfId="0" applyNumberFormat="1" applyFont="1" applyFill="1" applyBorder="1" applyAlignment="1" applyProtection="1">
      <alignment/>
      <protection locked="0"/>
    </xf>
    <xf numFmtId="165" fontId="3" fillId="0" borderId="57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56" xfId="0" applyFont="1" applyFill="1" applyBorder="1" applyAlignment="1" applyProtection="1">
      <alignment/>
      <protection locked="0"/>
    </xf>
    <xf numFmtId="0" fontId="3" fillId="0" borderId="50" xfId="0" applyFont="1" applyFill="1" applyBorder="1" applyAlignment="1" applyProtection="1">
      <alignment/>
      <protection locked="0"/>
    </xf>
    <xf numFmtId="0" fontId="3" fillId="0" borderId="59" xfId="0" applyFont="1" applyFill="1" applyBorder="1" applyAlignment="1" applyProtection="1">
      <alignment/>
      <protection locked="0"/>
    </xf>
    <xf numFmtId="165" fontId="3" fillId="0" borderId="10" xfId="0" applyNumberFormat="1" applyFont="1" applyFill="1" applyBorder="1" applyAlignment="1" applyProtection="1">
      <alignment/>
      <protection locked="0"/>
    </xf>
    <xf numFmtId="165" fontId="3" fillId="0" borderId="16" xfId="0" applyNumberFormat="1" applyFont="1" applyFill="1" applyBorder="1" applyAlignment="1" applyProtection="1">
      <alignment/>
      <protection locked="0"/>
    </xf>
    <xf numFmtId="165" fontId="3" fillId="0" borderId="11" xfId="0" applyNumberFormat="1" applyFont="1" applyFill="1" applyBorder="1" applyAlignment="1" applyProtection="1">
      <alignment/>
      <protection locked="0"/>
    </xf>
    <xf numFmtId="165" fontId="3" fillId="0" borderId="61" xfId="0" applyNumberFormat="1" applyFont="1" applyFill="1" applyBorder="1" applyAlignment="1" applyProtection="1">
      <alignment/>
      <protection locked="0"/>
    </xf>
    <xf numFmtId="165" fontId="3" fillId="0" borderId="13" xfId="0" applyNumberFormat="1" applyFont="1" applyFill="1" applyBorder="1" applyAlignment="1" applyProtection="1">
      <alignment/>
      <protection locked="0"/>
    </xf>
    <xf numFmtId="165" fontId="3" fillId="0" borderId="56" xfId="0" applyNumberFormat="1" applyFont="1" applyFill="1" applyBorder="1" applyAlignment="1" applyProtection="1">
      <alignment/>
      <protection locked="0"/>
    </xf>
    <xf numFmtId="165" fontId="3" fillId="0" borderId="62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6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57" xfId="0" applyFont="1" applyFill="1" applyBorder="1" applyAlignment="1" applyProtection="1">
      <alignment/>
      <protection locked="0"/>
    </xf>
    <xf numFmtId="165" fontId="3" fillId="0" borderId="33" xfId="0" applyNumberFormat="1" applyFont="1" applyFill="1" applyBorder="1" applyAlignment="1" applyProtection="1">
      <alignment/>
      <protection locked="0"/>
    </xf>
    <xf numFmtId="165" fontId="3" fillId="0" borderId="53" xfId="0" applyNumberFormat="1" applyFont="1" applyFill="1" applyBorder="1" applyAlignment="1" applyProtection="1">
      <alignment/>
      <protection locked="0"/>
    </xf>
    <xf numFmtId="165" fontId="3" fillId="0" borderId="12" xfId="0" applyNumberFormat="1" applyFont="1" applyFill="1" applyBorder="1" applyAlignment="1" applyProtection="1">
      <alignment/>
      <protection locked="0"/>
    </xf>
    <xf numFmtId="165" fontId="3" fillId="0" borderId="14" xfId="0" applyNumberFormat="1" applyFont="1" applyFill="1" applyBorder="1" applyAlignment="1" applyProtection="1">
      <alignment/>
      <protection locked="0"/>
    </xf>
    <xf numFmtId="165" fontId="5" fillId="0" borderId="10" xfId="0" applyNumberFormat="1" applyFont="1" applyFill="1" applyBorder="1" applyAlignment="1" applyProtection="1">
      <alignment/>
      <protection locked="0"/>
    </xf>
    <xf numFmtId="165" fontId="5" fillId="0" borderId="16" xfId="0" applyNumberFormat="1" applyFont="1" applyFill="1" applyBorder="1" applyAlignment="1" applyProtection="1">
      <alignment/>
      <protection locked="0"/>
    </xf>
    <xf numFmtId="165" fontId="3" fillId="0" borderId="52" xfId="0" applyNumberFormat="1" applyFont="1" applyFill="1" applyBorder="1" applyAlignment="1" applyProtection="1">
      <alignment/>
      <protection locked="0"/>
    </xf>
    <xf numFmtId="165" fontId="3" fillId="0" borderId="63" xfId="0" applyNumberFormat="1" applyFont="1" applyFill="1" applyBorder="1" applyAlignment="1" applyProtection="1">
      <alignment/>
      <protection locked="0"/>
    </xf>
    <xf numFmtId="165" fontId="3" fillId="0" borderId="51" xfId="0" applyNumberFormat="1" applyFont="1" applyFill="1" applyBorder="1" applyAlignment="1" applyProtection="1">
      <alignment/>
      <protection locked="0"/>
    </xf>
    <xf numFmtId="165" fontId="3" fillId="0" borderId="64" xfId="0" applyNumberFormat="1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/>
      <protection locked="0"/>
    </xf>
    <xf numFmtId="0" fontId="3" fillId="0" borderId="53" xfId="0" applyFont="1" applyFill="1" applyBorder="1" applyAlignment="1" applyProtection="1">
      <alignment/>
      <protection locked="0"/>
    </xf>
    <xf numFmtId="165" fontId="5" fillId="2" borderId="33" xfId="0" applyNumberFormat="1" applyFont="1" applyFill="1" applyBorder="1" applyAlignment="1" applyProtection="1">
      <alignment horizontal="right"/>
      <protection/>
    </xf>
    <xf numFmtId="165" fontId="5" fillId="2" borderId="10" xfId="0" applyNumberFormat="1" applyFont="1" applyFill="1" applyBorder="1" applyAlignment="1" applyProtection="1">
      <alignment horizontal="right"/>
      <protection/>
    </xf>
    <xf numFmtId="165" fontId="5" fillId="2" borderId="16" xfId="0" applyNumberFormat="1" applyFont="1" applyFill="1" applyBorder="1" applyAlignment="1" applyProtection="1">
      <alignment horizontal="right"/>
      <protection/>
    </xf>
    <xf numFmtId="165" fontId="3" fillId="0" borderId="11" xfId="0" applyNumberFormat="1" applyFont="1" applyFill="1" applyBorder="1" applyAlignment="1" applyProtection="1">
      <alignment horizontal="right"/>
      <protection locked="0"/>
    </xf>
    <xf numFmtId="165" fontId="3" fillId="0" borderId="61" xfId="0" applyNumberFormat="1" applyFont="1" applyFill="1" applyBorder="1" applyAlignment="1" applyProtection="1">
      <alignment horizontal="right"/>
      <protection locked="0"/>
    </xf>
    <xf numFmtId="165" fontId="5" fillId="2" borderId="11" xfId="0" applyNumberFormat="1" applyFont="1" applyFill="1" applyBorder="1" applyAlignment="1" applyProtection="1">
      <alignment horizontal="right"/>
      <protection/>
    </xf>
    <xf numFmtId="165" fontId="3" fillId="0" borderId="12" xfId="0" applyNumberFormat="1" applyFont="1" applyFill="1" applyBorder="1" applyAlignment="1" applyProtection="1">
      <alignment horizontal="right"/>
      <protection locked="0"/>
    </xf>
    <xf numFmtId="165" fontId="3" fillId="0" borderId="14" xfId="0" applyNumberFormat="1" applyFont="1" applyFill="1" applyBorder="1" applyAlignment="1" applyProtection="1">
      <alignment horizontal="right"/>
      <protection locked="0"/>
    </xf>
    <xf numFmtId="165" fontId="3" fillId="0" borderId="15" xfId="0" applyNumberFormat="1" applyFont="1" applyFill="1" applyBorder="1" applyAlignment="1" applyProtection="1">
      <alignment horizontal="right"/>
      <protection locked="0"/>
    </xf>
    <xf numFmtId="165" fontId="3" fillId="0" borderId="57" xfId="0" applyNumberFormat="1" applyFont="1" applyFill="1" applyBorder="1" applyAlignment="1" applyProtection="1">
      <alignment horizontal="right"/>
      <protection locked="0"/>
    </xf>
    <xf numFmtId="165" fontId="5" fillId="2" borderId="12" xfId="0" applyNumberFormat="1" applyFont="1" applyFill="1" applyBorder="1" applyAlignment="1" applyProtection="1">
      <alignment horizontal="right"/>
      <protection/>
    </xf>
    <xf numFmtId="165" fontId="3" fillId="0" borderId="50" xfId="0" applyNumberFormat="1" applyFont="1" applyFill="1" applyBorder="1" applyAlignment="1" applyProtection="1">
      <alignment horizontal="right"/>
      <protection locked="0"/>
    </xf>
    <xf numFmtId="165" fontId="3" fillId="0" borderId="59" xfId="0" applyNumberFormat="1" applyFont="1" applyFill="1" applyBorder="1" applyAlignment="1" applyProtection="1">
      <alignment horizontal="right"/>
      <protection locked="0"/>
    </xf>
    <xf numFmtId="165" fontId="5" fillId="2" borderId="15" xfId="0" applyNumberFormat="1" applyFont="1" applyFill="1" applyBorder="1" applyAlignment="1" applyProtection="1">
      <alignment horizontal="right"/>
      <protection/>
    </xf>
    <xf numFmtId="165" fontId="5" fillId="2" borderId="53" xfId="0" applyNumberFormat="1" applyFont="1" applyFill="1" applyBorder="1" applyAlignment="1" applyProtection="1">
      <alignment horizontal="right"/>
      <protection/>
    </xf>
    <xf numFmtId="165" fontId="3" fillId="0" borderId="33" xfId="0" applyNumberFormat="1" applyFont="1" applyFill="1" applyBorder="1" applyAlignment="1" applyProtection="1">
      <alignment horizontal="right"/>
      <protection locked="0"/>
    </xf>
    <xf numFmtId="165" fontId="3" fillId="0" borderId="53" xfId="0" applyNumberFormat="1" applyFont="1" applyFill="1" applyBorder="1" applyAlignment="1" applyProtection="1">
      <alignment horizontal="right"/>
      <protection locked="0"/>
    </xf>
    <xf numFmtId="165" fontId="5" fillId="2" borderId="50" xfId="0" applyNumberFormat="1" applyFont="1" applyFill="1" applyBorder="1" applyAlignment="1" applyProtection="1">
      <alignment horizontal="right"/>
      <protection/>
    </xf>
    <xf numFmtId="165" fontId="0" fillId="0" borderId="31" xfId="0" applyNumberFormat="1" applyBorder="1" applyAlignment="1" applyProtection="1">
      <alignment/>
      <protection/>
    </xf>
    <xf numFmtId="165" fontId="5" fillId="0" borderId="31" xfId="0" applyNumberFormat="1" applyFont="1" applyFill="1" applyBorder="1" applyAlignment="1" applyProtection="1">
      <alignment/>
      <protection/>
    </xf>
    <xf numFmtId="165" fontId="5" fillId="2" borderId="51" xfId="0" applyNumberFormat="1" applyFont="1" applyFill="1" applyBorder="1" applyAlignment="1" applyProtection="1">
      <alignment horizontal="right"/>
      <protection/>
    </xf>
    <xf numFmtId="165" fontId="3" fillId="23" borderId="24" xfId="0" applyNumberFormat="1" applyFont="1" applyFill="1" applyBorder="1" applyAlignment="1" applyProtection="1">
      <alignment horizontal="right"/>
      <protection/>
    </xf>
    <xf numFmtId="0" fontId="3" fillId="0" borderId="62" xfId="0" applyFont="1" applyFill="1" applyBorder="1" applyAlignment="1" applyProtection="1">
      <alignment/>
      <protection locked="0"/>
    </xf>
    <xf numFmtId="0" fontId="3" fillId="0" borderId="65" xfId="0" applyFont="1" applyFill="1" applyBorder="1" applyAlignment="1" applyProtection="1">
      <alignment/>
      <protection locked="0"/>
    </xf>
    <xf numFmtId="165" fontId="25" fillId="0" borderId="0" xfId="0" applyNumberFormat="1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4" fillId="23" borderId="18" xfId="0" applyFont="1" applyFill="1" applyBorder="1" applyAlignment="1" applyProtection="1">
      <alignment horizontal="left" vertical="center"/>
      <protection/>
    </xf>
    <xf numFmtId="165" fontId="15" fillId="2" borderId="29" xfId="0" applyNumberFormat="1" applyFont="1" applyFill="1" applyBorder="1" applyAlignment="1" applyProtection="1">
      <alignment horizontal="center" vertical="center" wrapText="1"/>
      <protection/>
    </xf>
    <xf numFmtId="165" fontId="15" fillId="2" borderId="66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 applyProtection="1">
      <alignment horizontal="left"/>
      <protection locked="0"/>
    </xf>
    <xf numFmtId="165" fontId="5" fillId="24" borderId="22" xfId="0" applyNumberFormat="1" applyFont="1" applyFill="1" applyBorder="1" applyAlignment="1" applyProtection="1">
      <alignment horizontal="center"/>
      <protection/>
    </xf>
    <xf numFmtId="165" fontId="5" fillId="24" borderId="16" xfId="0" applyNumberFormat="1" applyFont="1" applyFill="1" applyBorder="1" applyAlignment="1" applyProtection="1">
      <alignment/>
      <protection/>
    </xf>
    <xf numFmtId="0" fontId="3" fillId="0" borderId="35" xfId="0" applyFont="1" applyBorder="1" applyAlignment="1" applyProtection="1">
      <alignment horizontal="left" indent="1"/>
      <protection/>
    </xf>
    <xf numFmtId="0" fontId="3" fillId="0" borderId="35" xfId="0" applyFont="1" applyBorder="1" applyAlignment="1" applyProtection="1">
      <alignment horizontal="left" indent="6"/>
      <protection/>
    </xf>
    <xf numFmtId="0" fontId="14" fillId="0" borderId="34" xfId="0" applyFont="1" applyFill="1" applyBorder="1" applyAlignment="1" applyProtection="1">
      <alignment horizontal="left" wrapText="1" indent="1"/>
      <protection/>
    </xf>
    <xf numFmtId="0" fontId="5" fillId="0" borderId="49" xfId="0" applyFont="1" applyFill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 horizontal="left" indent="6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4" borderId="18" xfId="0" applyFont="1" applyFill="1" applyBorder="1" applyAlignment="1" applyProtection="1">
      <alignment vertical="center"/>
      <protection/>
    </xf>
    <xf numFmtId="0" fontId="14" fillId="4" borderId="19" xfId="0" applyFont="1" applyFill="1" applyBorder="1" applyAlignment="1" applyProtection="1">
      <alignment vertical="center"/>
      <protection/>
    </xf>
    <xf numFmtId="0" fontId="14" fillId="4" borderId="20" xfId="0" applyFont="1" applyFill="1" applyBorder="1" applyAlignment="1" applyProtection="1">
      <alignment vertical="center"/>
      <protection/>
    </xf>
    <xf numFmtId="0" fontId="14" fillId="4" borderId="20" xfId="0" applyFont="1" applyFill="1" applyBorder="1" applyAlignment="1" applyProtection="1">
      <alignment/>
      <protection/>
    </xf>
    <xf numFmtId="0" fontId="37" fillId="23" borderId="25" xfId="0" applyFont="1" applyFill="1" applyBorder="1" applyAlignment="1">
      <alignment horizontal="left" vertical="center" indent="1"/>
    </xf>
    <xf numFmtId="0" fontId="3" fillId="25" borderId="35" xfId="0" applyFont="1" applyFill="1" applyBorder="1" applyAlignment="1" quotePrefix="1">
      <alignment horizontal="left" indent="5"/>
    </xf>
    <xf numFmtId="165" fontId="5" fillId="24" borderId="50" xfId="0" applyNumberFormat="1" applyFont="1" applyFill="1" applyBorder="1" applyAlignment="1" applyProtection="1">
      <alignment/>
      <protection/>
    </xf>
    <xf numFmtId="0" fontId="14" fillId="23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 quotePrefix="1">
      <alignment horizontal="left" wrapText="1"/>
    </xf>
    <xf numFmtId="0" fontId="3" fillId="0" borderId="49" xfId="0" applyFont="1" applyFill="1" applyBorder="1" applyAlignment="1">
      <alignment/>
    </xf>
    <xf numFmtId="165" fontId="5" fillId="24" borderId="51" xfId="0" applyNumberFormat="1" applyFont="1" applyFill="1" applyBorder="1" applyAlignment="1" applyProtection="1">
      <alignment/>
      <protection/>
    </xf>
    <xf numFmtId="0" fontId="3" fillId="6" borderId="51" xfId="0" applyFont="1" applyFill="1" applyBorder="1" applyAlignment="1" applyProtection="1">
      <alignment/>
      <protection locked="0"/>
    </xf>
    <xf numFmtId="0" fontId="3" fillId="6" borderId="64" xfId="0" applyFont="1" applyFill="1" applyBorder="1" applyAlignment="1" applyProtection="1">
      <alignment/>
      <protection locked="0"/>
    </xf>
    <xf numFmtId="0" fontId="3" fillId="0" borderId="49" xfId="0" applyFont="1" applyFill="1" applyBorder="1" applyAlignment="1">
      <alignment horizontal="left" indent="1"/>
    </xf>
    <xf numFmtId="0" fontId="3" fillId="6" borderId="50" xfId="0" applyFont="1" applyFill="1" applyBorder="1" applyAlignment="1" applyProtection="1">
      <alignment/>
      <protection locked="0"/>
    </xf>
    <xf numFmtId="0" fontId="3" fillId="6" borderId="59" xfId="0" applyFont="1" applyFill="1" applyBorder="1" applyAlignment="1" applyProtection="1">
      <alignment/>
      <protection locked="0"/>
    </xf>
    <xf numFmtId="0" fontId="3" fillId="0" borderId="67" xfId="0" applyFont="1" applyFill="1" applyBorder="1" applyAlignment="1">
      <alignment horizontal="left" indent="1"/>
    </xf>
    <xf numFmtId="0" fontId="5" fillId="0" borderId="25" xfId="0" applyFont="1" applyFill="1" applyBorder="1" applyAlignment="1">
      <alignment/>
    </xf>
    <xf numFmtId="0" fontId="3" fillId="0" borderId="35" xfId="0" applyFont="1" applyFill="1" applyBorder="1" applyAlignment="1" quotePrefix="1">
      <alignment horizontal="left" indent="6"/>
    </xf>
    <xf numFmtId="0" fontId="3" fillId="0" borderId="37" xfId="0" applyFont="1" applyFill="1" applyBorder="1" applyAlignment="1" quotePrefix="1">
      <alignment horizontal="left" indent="6"/>
    </xf>
    <xf numFmtId="0" fontId="5" fillId="0" borderId="25" xfId="0" applyFont="1" applyFill="1" applyBorder="1" applyAlignment="1" quotePrefix="1">
      <alignment/>
    </xf>
    <xf numFmtId="0" fontId="3" fillId="0" borderId="35" xfId="0" applyFont="1" applyFill="1" applyBorder="1" applyAlignment="1">
      <alignment horizontal="left" indent="6"/>
    </xf>
    <xf numFmtId="0" fontId="3" fillId="0" borderId="36" xfId="0" applyFont="1" applyFill="1" applyBorder="1" applyAlignment="1">
      <alignment horizontal="left" indent="6"/>
    </xf>
    <xf numFmtId="165" fontId="5" fillId="24" borderId="68" xfId="0" applyNumberFormat="1" applyFont="1" applyFill="1" applyBorder="1" applyAlignment="1" applyProtection="1">
      <alignment/>
      <protection/>
    </xf>
    <xf numFmtId="0" fontId="3" fillId="6" borderId="15" xfId="0" applyFont="1" applyFill="1" applyBorder="1" applyAlignment="1" applyProtection="1">
      <alignment/>
      <protection locked="0"/>
    </xf>
    <xf numFmtId="0" fontId="3" fillId="6" borderId="57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165" fontId="15" fillId="2" borderId="69" xfId="0" applyNumberFormat="1" applyFont="1" applyFill="1" applyBorder="1" applyAlignment="1" applyProtection="1">
      <alignment horizontal="center" vertical="center" wrapText="1"/>
      <protection/>
    </xf>
    <xf numFmtId="165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37" fillId="23" borderId="18" xfId="0" applyFont="1" applyFill="1" applyBorder="1" applyAlignment="1">
      <alignment horizontal="left" vertical="center" indent="1"/>
    </xf>
    <xf numFmtId="165" fontId="5" fillId="24" borderId="22" xfId="0" applyNumberFormat="1" applyFont="1" applyFill="1" applyBorder="1" applyAlignment="1" applyProtection="1">
      <alignment/>
      <protection/>
    </xf>
    <xf numFmtId="165" fontId="5" fillId="24" borderId="20" xfId="0" applyNumberFormat="1" applyFont="1" applyFill="1" applyBorder="1" applyAlignment="1" applyProtection="1">
      <alignment/>
      <protection/>
    </xf>
    <xf numFmtId="0" fontId="3" fillId="25" borderId="35" xfId="0" applyFont="1" applyFill="1" applyBorder="1" applyAlignment="1">
      <alignment horizontal="left" indent="5"/>
    </xf>
    <xf numFmtId="165" fontId="3" fillId="6" borderId="62" xfId="0" applyNumberFormat="1" applyFont="1" applyFill="1" applyBorder="1" applyAlignment="1" applyProtection="1">
      <alignment/>
      <protection locked="0"/>
    </xf>
    <xf numFmtId="165" fontId="3" fillId="6" borderId="62" xfId="0" applyNumberFormat="1" applyFont="1" applyFill="1" applyBorder="1" applyAlignment="1" applyProtection="1">
      <alignment horizontal="center"/>
      <protection locked="0"/>
    </xf>
    <xf numFmtId="165" fontId="3" fillId="6" borderId="12" xfId="0" applyNumberFormat="1" applyFont="1" applyFill="1" applyBorder="1" applyAlignment="1" applyProtection="1">
      <alignment horizontal="center"/>
      <protection locked="0"/>
    </xf>
    <xf numFmtId="165" fontId="3" fillId="6" borderId="40" xfId="0" applyNumberFormat="1" applyFont="1" applyFill="1" applyBorder="1" applyAlignment="1" applyProtection="1">
      <alignment horizontal="center"/>
      <protection locked="0"/>
    </xf>
    <xf numFmtId="165" fontId="3" fillId="6" borderId="70" xfId="0" applyNumberFormat="1" applyFont="1" applyFill="1" applyBorder="1" applyAlignment="1" applyProtection="1">
      <alignment/>
      <protection locked="0"/>
    </xf>
    <xf numFmtId="165" fontId="3" fillId="6" borderId="50" xfId="0" applyNumberFormat="1" applyFont="1" applyFill="1" applyBorder="1" applyAlignment="1" applyProtection="1">
      <alignment/>
      <protection locked="0"/>
    </xf>
    <xf numFmtId="165" fontId="3" fillId="6" borderId="58" xfId="0" applyNumberFormat="1" applyFont="1" applyFill="1" applyBorder="1" applyAlignment="1" applyProtection="1">
      <alignment/>
      <protection locked="0"/>
    </xf>
    <xf numFmtId="165" fontId="3" fillId="6" borderId="58" xfId="0" applyNumberFormat="1" applyFont="1" applyFill="1" applyBorder="1" applyAlignment="1" applyProtection="1">
      <alignment horizontal="center"/>
      <protection locked="0"/>
    </xf>
    <xf numFmtId="165" fontId="3" fillId="6" borderId="50" xfId="0" applyNumberFormat="1" applyFont="1" applyFill="1" applyBorder="1" applyAlignment="1" applyProtection="1">
      <alignment horizontal="center"/>
      <protection locked="0"/>
    </xf>
    <xf numFmtId="165" fontId="3" fillId="6" borderId="44" xfId="0" applyNumberFormat="1" applyFont="1" applyFill="1" applyBorder="1" applyAlignment="1" applyProtection="1">
      <alignment horizontal="center"/>
      <protection locked="0"/>
    </xf>
    <xf numFmtId="165" fontId="3" fillId="6" borderId="71" xfId="0" applyNumberFormat="1" applyFont="1" applyFill="1" applyBorder="1" applyAlignment="1" applyProtection="1">
      <alignment/>
      <protection locked="0"/>
    </xf>
    <xf numFmtId="165" fontId="3" fillId="6" borderId="11" xfId="0" applyNumberFormat="1" applyFont="1" applyFill="1" applyBorder="1" applyAlignment="1" applyProtection="1">
      <alignment/>
      <protection locked="0"/>
    </xf>
    <xf numFmtId="165" fontId="3" fillId="6" borderId="72" xfId="0" applyNumberFormat="1" applyFont="1" applyFill="1" applyBorder="1" applyAlignment="1" applyProtection="1">
      <alignment/>
      <protection locked="0"/>
    </xf>
    <xf numFmtId="165" fontId="3" fillId="6" borderId="23" xfId="0" applyNumberFormat="1" applyFont="1" applyFill="1" applyBorder="1" applyAlignment="1" applyProtection="1">
      <alignment/>
      <protection locked="0"/>
    </xf>
    <xf numFmtId="165" fontId="3" fillId="6" borderId="73" xfId="0" applyNumberFormat="1" applyFont="1" applyFill="1" applyBorder="1" applyAlignment="1" applyProtection="1">
      <alignment/>
      <protection locked="0"/>
    </xf>
    <xf numFmtId="165" fontId="3" fillId="6" borderId="40" xfId="0" applyNumberFormat="1" applyFont="1" applyFill="1" applyBorder="1" applyAlignment="1" applyProtection="1">
      <alignment/>
      <protection locked="0"/>
    </xf>
    <xf numFmtId="0" fontId="3" fillId="25" borderId="36" xfId="0" applyFont="1" applyFill="1" applyBorder="1" applyAlignment="1" quotePrefix="1">
      <alignment horizontal="left" indent="5"/>
    </xf>
    <xf numFmtId="165" fontId="3" fillId="6" borderId="60" xfId="0" applyNumberFormat="1" applyFont="1" applyFill="1" applyBorder="1" applyAlignment="1" applyProtection="1">
      <alignment/>
      <protection locked="0"/>
    </xf>
    <xf numFmtId="165" fontId="3" fillId="6" borderId="46" xfId="0" applyNumberFormat="1" applyFont="1" applyFill="1" applyBorder="1" applyAlignment="1" applyProtection="1">
      <alignment/>
      <protection locked="0"/>
    </xf>
    <xf numFmtId="165" fontId="3" fillId="6" borderId="74" xfId="0" applyNumberFormat="1" applyFont="1" applyFill="1" applyBorder="1" applyAlignment="1" applyProtection="1">
      <alignment/>
      <protection locked="0"/>
    </xf>
    <xf numFmtId="0" fontId="5" fillId="2" borderId="75" xfId="0" applyFont="1" applyFill="1" applyBorder="1" applyAlignment="1">
      <alignment horizontal="center" vertical="center" wrapText="1"/>
    </xf>
    <xf numFmtId="0" fontId="15" fillId="2" borderId="76" xfId="0" applyFont="1" applyFill="1" applyBorder="1" applyAlignment="1">
      <alignment horizontal="center" vertical="center" wrapText="1"/>
    </xf>
    <xf numFmtId="0" fontId="15" fillId="2" borderId="77" xfId="0" applyFont="1" applyFill="1" applyBorder="1" applyAlignment="1">
      <alignment horizontal="center" vertical="center" wrapText="1"/>
    </xf>
    <xf numFmtId="0" fontId="14" fillId="23" borderId="78" xfId="0" applyFont="1" applyFill="1" applyBorder="1" applyAlignment="1">
      <alignment horizontal="left" vertical="center"/>
    </xf>
    <xf numFmtId="165" fontId="5" fillId="24" borderId="10" xfId="0" applyNumberFormat="1" applyFont="1" applyFill="1" applyBorder="1" applyAlignment="1" applyProtection="1">
      <alignment horizontal="right"/>
      <protection/>
    </xf>
    <xf numFmtId="0" fontId="3" fillId="0" borderId="34" xfId="0" applyFont="1" applyFill="1" applyBorder="1" applyAlignment="1">
      <alignment horizontal="left" indent="1"/>
    </xf>
    <xf numFmtId="165" fontId="5" fillId="24" borderId="12" xfId="0" applyNumberFormat="1" applyFont="1" applyFill="1" applyBorder="1" applyAlignment="1" applyProtection="1">
      <alignment horizontal="right"/>
      <protection/>
    </xf>
    <xf numFmtId="165" fontId="3" fillId="6" borderId="62" xfId="0" applyNumberFormat="1" applyFont="1" applyFill="1" applyBorder="1" applyAlignment="1" applyProtection="1">
      <alignment horizontal="right"/>
      <protection locked="0"/>
    </xf>
    <xf numFmtId="165" fontId="3" fillId="6" borderId="14" xfId="0" applyNumberFormat="1" applyFont="1" applyFill="1" applyBorder="1" applyAlignment="1" applyProtection="1">
      <alignment horizontal="right"/>
      <protection locked="0"/>
    </xf>
    <xf numFmtId="0" fontId="3" fillId="0" borderId="35" xfId="0" applyFont="1" applyFill="1" applyBorder="1" applyAlignment="1">
      <alignment horizontal="left" indent="5"/>
    </xf>
    <xf numFmtId="0" fontId="3" fillId="0" borderId="37" xfId="0" applyFont="1" applyFill="1" applyBorder="1" applyAlignment="1">
      <alignment horizontal="left" indent="5"/>
    </xf>
    <xf numFmtId="0" fontId="3" fillId="0" borderId="48" xfId="0" applyFont="1" applyFill="1" applyBorder="1" applyAlignment="1">
      <alignment horizontal="left" indent="1"/>
    </xf>
    <xf numFmtId="0" fontId="14" fillId="23" borderId="18" xfId="0" applyFont="1" applyFill="1" applyBorder="1" applyAlignment="1">
      <alignment horizontal="left" vertical="center"/>
    </xf>
    <xf numFmtId="165" fontId="5" fillId="24" borderId="16" xfId="0" applyNumberFormat="1" applyFont="1" applyFill="1" applyBorder="1" applyAlignment="1" applyProtection="1">
      <alignment horizontal="right"/>
      <protection/>
    </xf>
    <xf numFmtId="0" fontId="3" fillId="0" borderId="34" xfId="0" applyFont="1" applyBorder="1" applyAlignment="1">
      <alignment horizontal="left" indent="1"/>
    </xf>
    <xf numFmtId="0" fontId="3" fillId="0" borderId="35" xfId="0" applyFont="1" applyBorder="1" applyAlignment="1">
      <alignment horizontal="left" indent="5"/>
    </xf>
    <xf numFmtId="0" fontId="3" fillId="0" borderId="37" xfId="0" applyFont="1" applyBorder="1" applyAlignment="1">
      <alignment horizontal="left" indent="5"/>
    </xf>
    <xf numFmtId="0" fontId="3" fillId="0" borderId="34" xfId="0" applyFont="1" applyFill="1" applyBorder="1" applyAlignment="1">
      <alignment horizontal="left" wrapText="1" indent="1"/>
    </xf>
    <xf numFmtId="0" fontId="3" fillId="0" borderId="36" xfId="0" applyFont="1" applyFill="1" applyBorder="1" applyAlignment="1">
      <alignment horizontal="left" indent="5"/>
    </xf>
    <xf numFmtId="165" fontId="5" fillId="24" borderId="15" xfId="0" applyNumberFormat="1" applyFont="1" applyFill="1" applyBorder="1" applyAlignment="1" applyProtection="1">
      <alignment horizontal="right"/>
      <protection/>
    </xf>
    <xf numFmtId="165" fontId="3" fillId="6" borderId="60" xfId="0" applyNumberFormat="1" applyFont="1" applyFill="1" applyBorder="1" applyAlignment="1" applyProtection="1">
      <alignment horizontal="right"/>
      <protection locked="0"/>
    </xf>
    <xf numFmtId="165" fontId="3" fillId="6" borderId="57" xfId="0" applyNumberFormat="1" applyFont="1" applyFill="1" applyBorder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165" fontId="5" fillId="25" borderId="10" xfId="0" applyNumberFormat="1" applyFont="1" applyFill="1" applyBorder="1" applyAlignment="1" applyProtection="1">
      <alignment/>
      <protection/>
    </xf>
    <xf numFmtId="165" fontId="3" fillId="25" borderId="11" xfId="0" applyNumberFormat="1" applyFont="1" applyFill="1" applyBorder="1" applyAlignment="1" applyProtection="1">
      <alignment/>
      <protection locked="0"/>
    </xf>
    <xf numFmtId="165" fontId="3" fillId="25" borderId="12" xfId="0" applyNumberFormat="1" applyFont="1" applyFill="1" applyBorder="1" applyAlignment="1" applyProtection="1">
      <alignment/>
      <protection locked="0"/>
    </xf>
    <xf numFmtId="165" fontId="3" fillId="25" borderId="15" xfId="0" applyNumberFormat="1" applyFont="1" applyFill="1" applyBorder="1" applyAlignment="1" applyProtection="1">
      <alignment/>
      <protection locked="0"/>
    </xf>
    <xf numFmtId="165" fontId="5" fillId="24" borderId="10" xfId="0" applyNumberFormat="1" applyFont="1" applyFill="1" applyBorder="1" applyAlignment="1" applyProtection="1">
      <alignment horizontal="center"/>
      <protection/>
    </xf>
    <xf numFmtId="0" fontId="3" fillId="26" borderId="75" xfId="0" applyFont="1" applyFill="1" applyBorder="1" applyAlignment="1" applyProtection="1">
      <alignment horizontal="left"/>
      <protection/>
    </xf>
    <xf numFmtId="165" fontId="3" fillId="0" borderId="79" xfId="0" applyNumberFormat="1" applyFont="1" applyFill="1" applyBorder="1" applyAlignment="1" applyProtection="1">
      <alignment/>
      <protection locked="0"/>
    </xf>
    <xf numFmtId="0" fontId="3" fillId="26" borderId="25" xfId="0" applyFont="1" applyFill="1" applyBorder="1" applyAlignment="1" applyProtection="1">
      <alignment horizontal="left"/>
      <protection/>
    </xf>
    <xf numFmtId="0" fontId="3" fillId="26" borderId="80" xfId="0" applyFont="1" applyFill="1" applyBorder="1" applyAlignment="1" applyProtection="1">
      <alignment horizontal="left"/>
      <protection/>
    </xf>
    <xf numFmtId="49" fontId="3" fillId="0" borderId="39" xfId="0" applyNumberFormat="1" applyFont="1" applyFill="1" applyBorder="1" applyAlignment="1" applyProtection="1">
      <alignment horizontal="left" wrapText="1"/>
      <protection locked="0"/>
    </xf>
    <xf numFmtId="0" fontId="14" fillId="4" borderId="81" xfId="0" applyFont="1" applyFill="1" applyBorder="1" applyAlignment="1" applyProtection="1">
      <alignment/>
      <protection/>
    </xf>
    <xf numFmtId="165" fontId="3" fillId="4" borderId="24" xfId="0" applyNumberFormat="1" applyFont="1" applyFill="1" applyBorder="1" applyAlignment="1" applyProtection="1">
      <alignment horizontal="left" indent="1"/>
      <protection/>
    </xf>
    <xf numFmtId="165" fontId="14" fillId="4" borderId="82" xfId="0" applyNumberFormat="1" applyFont="1" applyFill="1" applyBorder="1" applyAlignment="1" applyProtection="1">
      <alignment/>
      <protection/>
    </xf>
    <xf numFmtId="165" fontId="3" fillId="23" borderId="42" xfId="0" applyNumberFormat="1" applyFont="1" applyFill="1" applyBorder="1" applyAlignment="1" applyProtection="1">
      <alignment horizontal="left" indent="1"/>
      <protection/>
    </xf>
    <xf numFmtId="165" fontId="3" fillId="23" borderId="42" xfId="0" applyNumberFormat="1" applyFont="1" applyFill="1" applyBorder="1" applyAlignment="1" applyProtection="1">
      <alignment/>
      <protection/>
    </xf>
    <xf numFmtId="49" fontId="3" fillId="0" borderId="83" xfId="0" applyNumberFormat="1" applyFont="1" applyFill="1" applyBorder="1" applyAlignment="1" applyProtection="1">
      <alignment horizontal="left" wrapText="1"/>
      <protection locked="0"/>
    </xf>
    <xf numFmtId="49" fontId="3" fillId="0" borderId="38" xfId="0" applyNumberFormat="1" applyFont="1" applyFill="1" applyBorder="1" applyAlignment="1" applyProtection="1">
      <alignment horizontal="left" wrapText="1"/>
      <protection locked="0"/>
    </xf>
    <xf numFmtId="49" fontId="3" fillId="0" borderId="39" xfId="0" applyNumberFormat="1" applyFont="1" applyFill="1" applyBorder="1" applyAlignment="1" applyProtection="1">
      <alignment horizontal="left"/>
      <protection locked="0"/>
    </xf>
    <xf numFmtId="0" fontId="20" fillId="23" borderId="43" xfId="0" applyFont="1" applyFill="1" applyBorder="1" applyAlignment="1" applyProtection="1">
      <alignment horizontal="left"/>
      <protection/>
    </xf>
    <xf numFmtId="49" fontId="3" fillId="0" borderId="83" xfId="0" applyNumberFormat="1" applyFont="1" applyFill="1" applyBorder="1" applyAlignment="1" applyProtection="1">
      <alignment horizontal="left"/>
      <protection locked="0"/>
    </xf>
    <xf numFmtId="49" fontId="3" fillId="0" borderId="38" xfId="0" applyNumberFormat="1" applyFont="1" applyFill="1" applyBorder="1" applyAlignment="1" applyProtection="1">
      <alignment horizontal="left"/>
      <protection locked="0"/>
    </xf>
    <xf numFmtId="0" fontId="5" fillId="0" borderId="39" xfId="0" applyNumberFormat="1" applyFont="1" applyFill="1" applyBorder="1" applyAlignment="1" applyProtection="1">
      <alignment horizontal="right"/>
      <protection locked="0"/>
    </xf>
    <xf numFmtId="0" fontId="20" fillId="23" borderId="65" xfId="0" applyFont="1" applyFill="1" applyBorder="1" applyAlignment="1" applyProtection="1">
      <alignment horizontal="left"/>
      <protection/>
    </xf>
    <xf numFmtId="0" fontId="20" fillId="23" borderId="42" xfId="0" applyFont="1" applyFill="1" applyBorder="1" applyAlignment="1" applyProtection="1">
      <alignment horizontal="left"/>
      <protection/>
    </xf>
    <xf numFmtId="0" fontId="5" fillId="0" borderId="83" xfId="0" applyNumberFormat="1" applyFont="1" applyFill="1" applyBorder="1" applyAlignment="1" applyProtection="1">
      <alignment horizontal="right"/>
      <protection locked="0"/>
    </xf>
    <xf numFmtId="0" fontId="5" fillId="0" borderId="65" xfId="0" applyNumberFormat="1" applyFont="1" applyFill="1" applyBorder="1" applyAlignment="1" applyProtection="1">
      <alignment horizontal="right"/>
      <protection locked="0"/>
    </xf>
    <xf numFmtId="0" fontId="5" fillId="0" borderId="4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/>
    </xf>
    <xf numFmtId="0" fontId="5" fillId="0" borderId="41" xfId="0" applyNumberFormat="1" applyFont="1" applyFill="1" applyBorder="1" applyAlignment="1" applyProtection="1">
      <alignment horizontal="right"/>
      <protection locked="0"/>
    </xf>
    <xf numFmtId="49" fontId="3" fillId="0" borderId="62" xfId="0" applyNumberFormat="1" applyFont="1" applyFill="1" applyBorder="1" applyAlignment="1" applyProtection="1">
      <alignment horizontal="left"/>
      <protection locked="0"/>
    </xf>
    <xf numFmtId="49" fontId="3" fillId="0" borderId="40" xfId="0" applyNumberFormat="1" applyFont="1" applyFill="1" applyBorder="1" applyAlignment="1" applyProtection="1">
      <alignment horizontal="left"/>
      <protection locked="0"/>
    </xf>
    <xf numFmtId="49" fontId="3" fillId="0" borderId="4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8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9" fontId="3" fillId="0" borderId="65" xfId="0" applyNumberFormat="1" applyFont="1" applyFill="1" applyBorder="1" applyAlignment="1" applyProtection="1">
      <alignment horizontal="left" wrapText="1"/>
      <protection locked="0"/>
    </xf>
    <xf numFmtId="49" fontId="3" fillId="0" borderId="42" xfId="0" applyNumberFormat="1" applyFont="1" applyFill="1" applyBorder="1" applyAlignment="1" applyProtection="1">
      <alignment horizontal="left" wrapText="1"/>
      <protection locked="0"/>
    </xf>
    <xf numFmtId="49" fontId="3" fillId="0" borderId="43" xfId="0" applyNumberFormat="1" applyFont="1" applyFill="1" applyBorder="1" applyAlignment="1" applyProtection="1">
      <alignment horizontal="left" wrapText="1"/>
      <protection locked="0"/>
    </xf>
    <xf numFmtId="49" fontId="3" fillId="0" borderId="62" xfId="0" applyNumberFormat="1" applyFont="1" applyFill="1" applyBorder="1" applyAlignment="1" applyProtection="1">
      <alignment horizontal="left" wrapText="1"/>
      <protection locked="0"/>
    </xf>
    <xf numFmtId="49" fontId="3" fillId="0" borderId="40" xfId="0" applyNumberFormat="1" applyFont="1" applyFill="1" applyBorder="1" applyAlignment="1" applyProtection="1">
      <alignment horizontal="left" wrapText="1"/>
      <protection locked="0"/>
    </xf>
    <xf numFmtId="49" fontId="3" fillId="0" borderId="41" xfId="0" applyNumberFormat="1" applyFont="1" applyFill="1" applyBorder="1" applyAlignment="1" applyProtection="1">
      <alignment horizontal="left" wrapText="1"/>
      <protection locked="0"/>
    </xf>
    <xf numFmtId="0" fontId="5" fillId="0" borderId="62" xfId="0" applyNumberFormat="1" applyFont="1" applyFill="1" applyBorder="1" applyAlignment="1" applyProtection="1">
      <alignment horizontal="right"/>
      <protection locked="0"/>
    </xf>
    <xf numFmtId="49" fontId="3" fillId="0" borderId="42" xfId="0" applyNumberFormat="1" applyFont="1" applyFill="1" applyBorder="1" applyAlignment="1" applyProtection="1">
      <alignment horizontal="left"/>
      <protection locked="0"/>
    </xf>
    <xf numFmtId="49" fontId="3" fillId="0" borderId="43" xfId="0" applyNumberFormat="1" applyFont="1" applyFill="1" applyBorder="1" applyAlignment="1" applyProtection="1">
      <alignment horizontal="left"/>
      <protection locked="0"/>
    </xf>
    <xf numFmtId="0" fontId="19" fillId="23" borderId="62" xfId="0" applyFont="1" applyFill="1" applyBorder="1" applyAlignment="1" applyProtection="1">
      <alignment horizontal="left"/>
      <protection/>
    </xf>
    <xf numFmtId="0" fontId="19" fillId="23" borderId="40" xfId="0" applyFont="1" applyFill="1" applyBorder="1" applyAlignment="1" applyProtection="1">
      <alignment horizontal="left"/>
      <protection/>
    </xf>
    <xf numFmtId="0" fontId="19" fillId="23" borderId="41" xfId="0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0" fontId="0" fillId="0" borderId="85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left" vertical="top" wrapText="1"/>
      <protection locked="0"/>
    </xf>
    <xf numFmtId="49" fontId="3" fillId="0" borderId="40" xfId="0" applyNumberFormat="1" applyFont="1" applyFill="1" applyBorder="1" applyAlignment="1" applyProtection="1">
      <alignment horizontal="left" vertical="top" wrapText="1"/>
      <protection locked="0"/>
    </xf>
    <xf numFmtId="49" fontId="3" fillId="0" borderId="41" xfId="0" applyNumberFormat="1" applyFont="1" applyFill="1" applyBorder="1" applyAlignment="1" applyProtection="1">
      <alignment horizontal="left" vertical="top" wrapText="1"/>
      <protection locked="0"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19" fillId="23" borderId="72" xfId="0" applyFont="1" applyFill="1" applyBorder="1" applyAlignment="1" applyProtection="1">
      <alignment horizontal="left"/>
      <protection/>
    </xf>
    <xf numFmtId="0" fontId="19" fillId="23" borderId="23" xfId="0" applyFont="1" applyFill="1" applyBorder="1" applyAlignment="1" applyProtection="1">
      <alignment horizontal="left"/>
      <protection/>
    </xf>
    <xf numFmtId="0" fontId="19" fillId="23" borderId="86" xfId="0" applyFont="1" applyFill="1" applyBorder="1" applyAlignment="1" applyProtection="1">
      <alignment horizontal="left"/>
      <protection/>
    </xf>
    <xf numFmtId="49" fontId="48" fillId="0" borderId="62" xfId="53" applyNumberFormat="1" applyFill="1" applyBorder="1" applyAlignment="1" applyProtection="1">
      <alignment horizontal="left"/>
      <protection locked="0"/>
    </xf>
    <xf numFmtId="49" fontId="48" fillId="0" borderId="40" xfId="53" applyNumberFormat="1" applyFill="1" applyBorder="1" applyAlignment="1" applyProtection="1">
      <alignment horizontal="left"/>
      <protection locked="0"/>
    </xf>
    <xf numFmtId="49" fontId="48" fillId="0" borderId="41" xfId="53" applyNumberFormat="1" applyFill="1" applyBorder="1" applyAlignment="1" applyProtection="1">
      <alignment horizontal="left"/>
      <protection locked="0"/>
    </xf>
    <xf numFmtId="0" fontId="6" fillId="0" borderId="65" xfId="0" applyFont="1" applyFill="1" applyBorder="1" applyAlignment="1" applyProtection="1">
      <alignment horizontal="left" wrapText="1"/>
      <protection locked="0"/>
    </xf>
    <xf numFmtId="0" fontId="6" fillId="0" borderId="42" xfId="0" applyFont="1" applyFill="1" applyBorder="1" applyAlignment="1" applyProtection="1">
      <alignment horizontal="left" wrapText="1"/>
      <protection locked="0"/>
    </xf>
    <xf numFmtId="0" fontId="6" fillId="0" borderId="43" xfId="0" applyFont="1" applyFill="1" applyBorder="1" applyAlignment="1" applyProtection="1">
      <alignment horizontal="left" wrapText="1"/>
      <protection locked="0"/>
    </xf>
    <xf numFmtId="0" fontId="19" fillId="23" borderId="65" xfId="0" applyFont="1" applyFill="1" applyBorder="1" applyAlignment="1" applyProtection="1">
      <alignment horizontal="left"/>
      <protection/>
    </xf>
    <xf numFmtId="0" fontId="19" fillId="23" borderId="42" xfId="0" applyFont="1" applyFill="1" applyBorder="1" applyAlignment="1" applyProtection="1">
      <alignment horizontal="left"/>
      <protection/>
    </xf>
    <xf numFmtId="0" fontId="19" fillId="23" borderId="43" xfId="0" applyFont="1" applyFill="1" applyBorder="1" applyAlignment="1" applyProtection="1">
      <alignment horizontal="left"/>
      <protection/>
    </xf>
    <xf numFmtId="49" fontId="6" fillId="0" borderId="65" xfId="0" applyNumberFormat="1" applyFont="1" applyFill="1" applyBorder="1" applyAlignment="1" applyProtection="1">
      <alignment horizontal="center" vertical="top" wrapText="1"/>
      <protection locked="0"/>
    </xf>
    <xf numFmtId="49" fontId="6" fillId="0" borderId="42" xfId="0" applyNumberFormat="1" applyFont="1" applyFill="1" applyBorder="1" applyAlignment="1" applyProtection="1">
      <alignment horizontal="center" vertical="top" wrapText="1"/>
      <protection locked="0"/>
    </xf>
    <xf numFmtId="49" fontId="6" fillId="0" borderId="4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3" xfId="0" applyNumberFormat="1" applyFont="1" applyFill="1" applyBorder="1" applyAlignment="1" applyProtection="1">
      <alignment horizontal="left" wrapText="1"/>
      <protection locked="0"/>
    </xf>
    <xf numFmtId="0" fontId="10" fillId="2" borderId="30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0" fontId="19" fillId="23" borderId="62" xfId="0" applyFont="1" applyFill="1" applyBorder="1" applyAlignment="1" applyProtection="1">
      <alignment horizontal="left" vertical="top"/>
      <protection/>
    </xf>
    <xf numFmtId="0" fontId="19" fillId="23" borderId="40" xfId="0" applyFont="1" applyFill="1" applyBorder="1" applyAlignment="1" applyProtection="1">
      <alignment horizontal="left" vertical="top"/>
      <protection/>
    </xf>
    <xf numFmtId="0" fontId="19" fillId="23" borderId="41" xfId="0" applyFont="1" applyFill="1" applyBorder="1" applyAlignment="1" applyProtection="1">
      <alignment horizontal="left" vertical="top"/>
      <protection/>
    </xf>
    <xf numFmtId="0" fontId="2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49" fontId="6" fillId="0" borderId="84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49" fontId="5" fillId="0" borderId="84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center"/>
      <protection/>
    </xf>
    <xf numFmtId="0" fontId="5" fillId="0" borderId="87" xfId="0" applyFont="1" applyFill="1" applyBorder="1" applyAlignment="1" applyProtection="1">
      <alignment horizontal="center" wrapText="1"/>
      <protection locked="0"/>
    </xf>
    <xf numFmtId="0" fontId="5" fillId="0" borderId="31" xfId="0" applyFont="1" applyFill="1" applyBorder="1" applyAlignment="1" applyProtection="1">
      <alignment horizontal="center" wrapText="1"/>
      <protection locked="0"/>
    </xf>
    <xf numFmtId="0" fontId="5" fillId="0" borderId="88" xfId="0" applyFont="1" applyFill="1" applyBorder="1" applyAlignment="1" applyProtection="1">
      <alignment horizontal="center" wrapText="1"/>
      <protection locked="0"/>
    </xf>
    <xf numFmtId="0" fontId="19" fillId="23" borderId="58" xfId="0" applyFont="1" applyFill="1" applyBorder="1" applyAlignment="1" applyProtection="1">
      <alignment horizontal="left"/>
      <protection/>
    </xf>
    <xf numFmtId="0" fontId="19" fillId="23" borderId="44" xfId="0" applyFont="1" applyFill="1" applyBorder="1" applyAlignment="1" applyProtection="1">
      <alignment horizontal="left"/>
      <protection/>
    </xf>
    <xf numFmtId="0" fontId="19" fillId="23" borderId="89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30" fillId="0" borderId="62" xfId="0" applyFont="1" applyFill="1" applyBorder="1" applyAlignment="1" applyProtection="1">
      <alignment horizontal="center"/>
      <protection locked="0"/>
    </xf>
    <xf numFmtId="0" fontId="30" fillId="0" borderId="90" xfId="0" applyFont="1" applyFill="1" applyBorder="1" applyAlignment="1" applyProtection="1">
      <alignment horizontal="center"/>
      <protection locked="0"/>
    </xf>
    <xf numFmtId="0" fontId="19" fillId="23" borderId="83" xfId="0" applyFont="1" applyFill="1" applyBorder="1" applyAlignment="1" applyProtection="1">
      <alignment horizontal="left"/>
      <protection/>
    </xf>
    <xf numFmtId="0" fontId="19" fillId="23" borderId="38" xfId="0" applyFont="1" applyFill="1" applyBorder="1" applyAlignment="1" applyProtection="1">
      <alignment horizontal="left"/>
      <protection/>
    </xf>
    <xf numFmtId="0" fontId="19" fillId="23" borderId="39" xfId="0" applyFont="1" applyFill="1" applyBorder="1" applyAlignment="1" applyProtection="1">
      <alignment horizontal="left"/>
      <protection/>
    </xf>
    <xf numFmtId="0" fontId="30" fillId="0" borderId="85" xfId="0" applyFont="1" applyFill="1" applyBorder="1" applyAlignment="1" applyProtection="1">
      <alignment horizontal="center"/>
      <protection locked="0"/>
    </xf>
    <xf numFmtId="49" fontId="8" fillId="0" borderId="12" xfId="0" applyNumberFormat="1" applyFont="1" applyFill="1" applyBorder="1" applyAlignment="1" applyProtection="1">
      <alignment horizontal="left" wrapText="1"/>
      <protection locked="0"/>
    </xf>
    <xf numFmtId="0" fontId="6" fillId="0" borderId="65" xfId="0" applyFont="1" applyFill="1" applyBorder="1" applyAlignment="1" applyProtection="1">
      <alignment horizontal="center" wrapText="1"/>
      <protection locked="0"/>
    </xf>
    <xf numFmtId="0" fontId="6" fillId="0" borderId="42" xfId="0" applyFont="1" applyFill="1" applyBorder="1" applyAlignment="1" applyProtection="1">
      <alignment horizontal="center" wrapText="1"/>
      <protection locked="0"/>
    </xf>
    <xf numFmtId="0" fontId="6" fillId="0" borderId="43" xfId="0" applyFont="1" applyFill="1" applyBorder="1" applyAlignment="1" applyProtection="1">
      <alignment horizont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84" xfId="0" applyFont="1" applyFill="1" applyBorder="1" applyAlignment="1" applyProtection="1">
      <alignment horizontal="center"/>
      <protection locked="0"/>
    </xf>
    <xf numFmtId="0" fontId="5" fillId="2" borderId="75" xfId="0" applyFont="1" applyFill="1" applyBorder="1" applyAlignment="1" applyProtection="1">
      <alignment horizontal="center" vertical="center" wrapText="1"/>
      <protection/>
    </xf>
    <xf numFmtId="0" fontId="5" fillId="2" borderId="25" xfId="0" applyFont="1" applyFill="1" applyBorder="1" applyAlignment="1" applyProtection="1">
      <alignment horizontal="center" vertical="center" wrapText="1"/>
      <protection/>
    </xf>
    <xf numFmtId="0" fontId="5" fillId="2" borderId="76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16" fillId="2" borderId="76" xfId="0" applyFont="1" applyFill="1" applyBorder="1" applyAlignment="1" applyProtection="1">
      <alignment horizontal="center" vertical="center" wrapText="1"/>
      <protection/>
    </xf>
    <xf numFmtId="0" fontId="16" fillId="2" borderId="77" xfId="0" applyFont="1" applyFill="1" applyBorder="1" applyAlignment="1" applyProtection="1">
      <alignment horizontal="center" vertical="center" wrapText="1"/>
      <protection/>
    </xf>
    <xf numFmtId="0" fontId="14" fillId="23" borderId="18" xfId="0" applyFont="1" applyFill="1" applyBorder="1" applyAlignment="1" applyProtection="1">
      <alignment horizontal="left" vertical="center"/>
      <protection/>
    </xf>
    <xf numFmtId="0" fontId="14" fillId="23" borderId="19" xfId="0" applyFont="1" applyFill="1" applyBorder="1" applyAlignment="1" applyProtection="1">
      <alignment horizontal="left" vertical="center"/>
      <protection/>
    </xf>
    <xf numFmtId="0" fontId="14" fillId="23" borderId="20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wrapText="1"/>
      <protection/>
    </xf>
    <xf numFmtId="0" fontId="16" fillId="2" borderId="76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165" fontId="5" fillId="2" borderId="76" xfId="0" applyNumberFormat="1" applyFont="1" applyFill="1" applyBorder="1" applyAlignment="1" applyProtection="1">
      <alignment horizontal="center" vertical="center"/>
      <protection/>
    </xf>
    <xf numFmtId="165" fontId="5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75" xfId="0" applyFont="1" applyFill="1" applyBorder="1" applyAlignment="1" applyProtection="1">
      <alignment horizontal="center" vertical="center"/>
      <protection/>
    </xf>
    <xf numFmtId="0" fontId="5" fillId="2" borderId="25" xfId="0" applyFont="1" applyFill="1" applyBorder="1" applyAlignment="1" applyProtection="1">
      <alignment horizontal="center" vertical="center"/>
      <protection/>
    </xf>
    <xf numFmtId="165" fontId="16" fillId="2" borderId="91" xfId="0" applyNumberFormat="1" applyFont="1" applyFill="1" applyBorder="1" applyAlignment="1" applyProtection="1">
      <alignment horizontal="center" vertical="center"/>
      <protection/>
    </xf>
    <xf numFmtId="165" fontId="16" fillId="2" borderId="92" xfId="0" applyNumberFormat="1" applyFont="1" applyFill="1" applyBorder="1" applyAlignment="1" applyProtection="1">
      <alignment horizontal="center" vertical="center"/>
      <protection/>
    </xf>
    <xf numFmtId="165" fontId="16" fillId="2" borderId="76" xfId="0" applyNumberFormat="1" applyFont="1" applyFill="1" applyBorder="1" applyAlignment="1" applyProtection="1">
      <alignment horizontal="center" vertical="center"/>
      <protection/>
    </xf>
    <xf numFmtId="165" fontId="16" fillId="2" borderId="77" xfId="0" applyNumberFormat="1" applyFont="1" applyFill="1" applyBorder="1" applyAlignment="1" applyProtection="1">
      <alignment horizontal="center" vertical="center"/>
      <protection/>
    </xf>
    <xf numFmtId="0" fontId="14" fillId="4" borderId="18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65" fontId="16" fillId="2" borderId="91" xfId="0" applyNumberFormat="1" applyFont="1" applyFill="1" applyBorder="1" applyAlignment="1" applyProtection="1">
      <alignment horizontal="center" vertical="center" wrapText="1"/>
      <protection/>
    </xf>
    <xf numFmtId="165" fontId="16" fillId="2" borderId="92" xfId="0" applyNumberFormat="1" applyFont="1" applyFill="1" applyBorder="1" applyAlignment="1" applyProtection="1">
      <alignment horizontal="center" vertical="center" wrapText="1"/>
      <protection/>
    </xf>
    <xf numFmtId="165" fontId="16" fillId="2" borderId="93" xfId="0" applyNumberFormat="1" applyFont="1" applyFill="1" applyBorder="1" applyAlignment="1" applyProtection="1">
      <alignment horizontal="center" vertical="center" wrapText="1"/>
      <protection/>
    </xf>
    <xf numFmtId="165" fontId="15" fillId="2" borderId="10" xfId="0" applyNumberFormat="1" applyFont="1" applyFill="1" applyBorder="1" applyAlignment="1" applyProtection="1">
      <alignment horizontal="center" vertical="center" wrapText="1"/>
      <protection/>
    </xf>
    <xf numFmtId="165" fontId="15" fillId="2" borderId="94" xfId="0" applyNumberFormat="1" applyFont="1" applyFill="1" applyBorder="1" applyAlignment="1" applyProtection="1">
      <alignment horizontal="center" vertical="center" wrapText="1"/>
      <protection/>
    </xf>
    <xf numFmtId="165" fontId="15" fillId="2" borderId="51" xfId="0" applyNumberFormat="1" applyFont="1" applyFill="1" applyBorder="1" applyAlignment="1" applyProtection="1">
      <alignment horizontal="center" vertical="center" wrapText="1"/>
      <protection/>
    </xf>
    <xf numFmtId="165" fontId="15" fillId="2" borderId="52" xfId="0" applyNumberFormat="1" applyFont="1" applyFill="1" applyBorder="1" applyAlignment="1" applyProtection="1">
      <alignment horizontal="center" vertical="center" wrapText="1"/>
      <protection/>
    </xf>
    <xf numFmtId="0" fontId="14" fillId="4" borderId="18" xfId="0" applyFont="1" applyFill="1" applyBorder="1" applyAlignment="1" applyProtection="1">
      <alignment horizontal="left"/>
      <protection/>
    </xf>
    <xf numFmtId="0" fontId="14" fillId="4" borderId="19" xfId="0" applyFont="1" applyFill="1" applyBorder="1" applyAlignment="1" applyProtection="1">
      <alignment horizontal="left"/>
      <protection/>
    </xf>
    <xf numFmtId="0" fontId="14" fillId="4" borderId="20" xfId="0" applyFont="1" applyFill="1" applyBorder="1" applyAlignment="1" applyProtection="1">
      <alignment horizontal="left"/>
      <protection/>
    </xf>
    <xf numFmtId="165" fontId="15" fillId="2" borderId="29" xfId="0" applyNumberFormat="1" applyFont="1" applyFill="1" applyBorder="1" applyAlignment="1" applyProtection="1">
      <alignment horizontal="center" vertical="center" wrapText="1"/>
      <protection/>
    </xf>
    <xf numFmtId="0" fontId="14" fillId="4" borderId="18" xfId="0" applyFont="1" applyFill="1" applyBorder="1" applyAlignment="1" applyProtection="1">
      <alignment horizontal="left" vertical="center"/>
      <protection/>
    </xf>
    <xf numFmtId="0" fontId="14" fillId="4" borderId="19" xfId="0" applyFont="1" applyFill="1" applyBorder="1" applyAlignment="1" applyProtection="1">
      <alignment horizontal="left" vertical="center"/>
      <protection/>
    </xf>
    <xf numFmtId="0" fontId="14" fillId="4" borderId="20" xfId="0" applyFont="1" applyFill="1" applyBorder="1" applyAlignment="1" applyProtection="1">
      <alignment horizontal="left" vertical="center"/>
      <protection/>
    </xf>
    <xf numFmtId="0" fontId="5" fillId="2" borderId="95" xfId="0" applyFont="1" applyFill="1" applyBorder="1" applyAlignment="1" applyProtection="1">
      <alignment horizontal="center" vertical="center" wrapText="1"/>
      <protection/>
    </xf>
    <xf numFmtId="0" fontId="5" fillId="2" borderId="67" xfId="0" applyFont="1" applyFill="1" applyBorder="1" applyAlignment="1" applyProtection="1">
      <alignment horizontal="center" vertical="center" wrapText="1"/>
      <protection/>
    </xf>
    <xf numFmtId="0" fontId="5" fillId="2" borderId="32" xfId="0" applyFont="1" applyFill="1" applyBorder="1" applyAlignment="1" applyProtection="1">
      <alignment horizontal="center" vertical="center" wrapText="1"/>
      <protection/>
    </xf>
    <xf numFmtId="165" fontId="15" fillId="2" borderId="66" xfId="0" applyNumberFormat="1" applyFont="1" applyFill="1" applyBorder="1" applyAlignment="1" applyProtection="1">
      <alignment horizontal="center" vertical="center" wrapText="1"/>
      <protection/>
    </xf>
    <xf numFmtId="165" fontId="15" fillId="2" borderId="63" xfId="0" applyNumberFormat="1" applyFont="1" applyFill="1" applyBorder="1" applyAlignment="1" applyProtection="1">
      <alignment horizontal="center" vertical="center" wrapText="1"/>
      <protection/>
    </xf>
    <xf numFmtId="165" fontId="15" fillId="2" borderId="91" xfId="0" applyNumberFormat="1" applyFont="1" applyFill="1" applyBorder="1" applyAlignment="1" applyProtection="1">
      <alignment horizontal="center" vertical="center" wrapText="1"/>
      <protection/>
    </xf>
    <xf numFmtId="165" fontId="15" fillId="2" borderId="96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left" wrapText="1"/>
      <protection/>
    </xf>
    <xf numFmtId="0" fontId="3" fillId="23" borderId="97" xfId="0" applyFont="1" applyFill="1" applyBorder="1" applyAlignment="1" applyProtection="1">
      <alignment horizontal="left" indent="5"/>
      <protection/>
    </xf>
    <xf numFmtId="0" fontId="3" fillId="23" borderId="46" xfId="0" applyFont="1" applyFill="1" applyBorder="1" applyAlignment="1" applyProtection="1">
      <alignment horizontal="left" indent="5"/>
      <protection/>
    </xf>
    <xf numFmtId="165" fontId="3" fillId="0" borderId="60" xfId="0" applyNumberFormat="1" applyFont="1" applyFill="1" applyBorder="1" applyAlignment="1" applyProtection="1">
      <alignment horizontal="center"/>
      <protection locked="0"/>
    </xf>
    <xf numFmtId="165" fontId="3" fillId="0" borderId="74" xfId="0" applyNumberFormat="1" applyFont="1" applyFill="1" applyBorder="1" applyAlignment="1" applyProtection="1">
      <alignment horizontal="center"/>
      <protection locked="0"/>
    </xf>
    <xf numFmtId="165" fontId="12" fillId="2" borderId="10" xfId="0" applyNumberFormat="1" applyFont="1" applyFill="1" applyBorder="1" applyAlignment="1" applyProtection="1">
      <alignment horizontal="center" vertical="center"/>
      <protection/>
    </xf>
    <xf numFmtId="165" fontId="12" fillId="2" borderId="16" xfId="0" applyNumberFormat="1" applyFont="1" applyFill="1" applyBorder="1" applyAlignment="1" applyProtection="1">
      <alignment horizontal="center" vertical="center"/>
      <protection/>
    </xf>
    <xf numFmtId="165" fontId="15" fillId="2" borderId="92" xfId="0" applyNumberFormat="1" applyFont="1" applyFill="1" applyBorder="1" applyAlignment="1" applyProtection="1">
      <alignment horizontal="center" vertical="center"/>
      <protection/>
    </xf>
    <xf numFmtId="165" fontId="15" fillId="2" borderId="96" xfId="0" applyNumberFormat="1" applyFont="1" applyFill="1" applyBorder="1" applyAlignment="1" applyProtection="1">
      <alignment horizontal="center" vertical="center"/>
      <protection/>
    </xf>
    <xf numFmtId="165" fontId="12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2" borderId="76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0" fontId="3" fillId="23" borderId="98" xfId="0" applyFont="1" applyFill="1" applyBorder="1" applyAlignment="1" applyProtection="1">
      <alignment horizontal="left"/>
      <protection/>
    </xf>
    <xf numFmtId="0" fontId="3" fillId="23" borderId="38" xfId="0" applyFont="1" applyFill="1" applyBorder="1" applyAlignment="1" applyProtection="1">
      <alignment horizontal="left"/>
      <protection/>
    </xf>
    <xf numFmtId="0" fontId="3" fillId="23" borderId="39" xfId="0" applyFont="1" applyFill="1" applyBorder="1" applyAlignment="1" applyProtection="1">
      <alignment horizontal="left"/>
      <protection/>
    </xf>
    <xf numFmtId="0" fontId="3" fillId="23" borderId="99" xfId="0" applyFont="1" applyFill="1" applyBorder="1" applyAlignment="1" applyProtection="1">
      <alignment horizontal="left"/>
      <protection/>
    </xf>
    <xf numFmtId="0" fontId="3" fillId="23" borderId="40" xfId="0" applyFont="1" applyFill="1" applyBorder="1" applyAlignment="1" applyProtection="1">
      <alignment horizontal="left"/>
      <protection/>
    </xf>
    <xf numFmtId="0" fontId="3" fillId="23" borderId="41" xfId="0" applyFont="1" applyFill="1" applyBorder="1" applyAlignment="1" applyProtection="1">
      <alignment horizontal="left"/>
      <protection/>
    </xf>
    <xf numFmtId="0" fontId="3" fillId="23" borderId="97" xfId="0" applyFont="1" applyFill="1" applyBorder="1" applyAlignment="1" applyProtection="1">
      <alignment horizontal="left"/>
      <protection/>
    </xf>
    <xf numFmtId="0" fontId="3" fillId="23" borderId="46" xfId="0" applyFont="1" applyFill="1" applyBorder="1" applyAlignment="1" applyProtection="1">
      <alignment horizontal="left"/>
      <protection/>
    </xf>
    <xf numFmtId="0" fontId="3" fillId="23" borderId="47" xfId="0" applyFont="1" applyFill="1" applyBorder="1" applyAlignment="1" applyProtection="1">
      <alignment horizontal="left"/>
      <protection/>
    </xf>
    <xf numFmtId="0" fontId="3" fillId="23" borderId="99" xfId="0" applyFont="1" applyFill="1" applyBorder="1" applyAlignment="1" applyProtection="1">
      <alignment horizontal="left" indent="5"/>
      <protection/>
    </xf>
    <xf numFmtId="0" fontId="3" fillId="23" borderId="40" xfId="0" applyFont="1" applyFill="1" applyBorder="1" applyAlignment="1" applyProtection="1">
      <alignment horizontal="left" indent="5"/>
      <protection/>
    </xf>
    <xf numFmtId="165" fontId="3" fillId="0" borderId="62" xfId="0" applyNumberFormat="1" applyFont="1" applyFill="1" applyBorder="1" applyAlignment="1" applyProtection="1">
      <alignment horizontal="center"/>
      <protection locked="0"/>
    </xf>
    <xf numFmtId="165" fontId="3" fillId="0" borderId="70" xfId="0" applyNumberFormat="1" applyFont="1" applyFill="1" applyBorder="1" applyAlignment="1" applyProtection="1">
      <alignment horizontal="center"/>
      <protection locked="0"/>
    </xf>
    <xf numFmtId="0" fontId="3" fillId="23" borderId="100" xfId="0" applyFont="1" applyFill="1" applyBorder="1" applyAlignment="1" applyProtection="1">
      <alignment horizontal="left" indent="2"/>
      <protection/>
    </xf>
    <xf numFmtId="0" fontId="3" fillId="23" borderId="42" xfId="0" applyFont="1" applyFill="1" applyBorder="1" applyAlignment="1" applyProtection="1">
      <alignment horizontal="left" indent="2"/>
      <protection/>
    </xf>
    <xf numFmtId="165" fontId="3" fillId="0" borderId="65" xfId="0" applyNumberFormat="1" applyFont="1" applyFill="1" applyBorder="1" applyAlignment="1" applyProtection="1">
      <alignment horizontal="right"/>
      <protection locked="0"/>
    </xf>
    <xf numFmtId="165" fontId="3" fillId="0" borderId="101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Alignment="1" applyProtection="1">
      <alignment horizontal="center"/>
      <protection locked="0"/>
    </xf>
    <xf numFmtId="165" fontId="3" fillId="0" borderId="20" xfId="0" applyNumberFormat="1" applyFont="1" applyFill="1" applyBorder="1" applyAlignment="1" applyProtection="1">
      <alignment horizontal="center"/>
      <protection locked="0"/>
    </xf>
    <xf numFmtId="165" fontId="14" fillId="4" borderId="19" xfId="0" applyNumberFormat="1" applyFont="1" applyFill="1" applyBorder="1" applyAlignment="1" applyProtection="1">
      <alignment horizontal="center"/>
      <protection/>
    </xf>
    <xf numFmtId="165" fontId="14" fillId="4" borderId="20" xfId="0" applyNumberFormat="1" applyFont="1" applyFill="1" applyBorder="1" applyAlignment="1" applyProtection="1">
      <alignment horizontal="center"/>
      <protection/>
    </xf>
    <xf numFmtId="165" fontId="3" fillId="0" borderId="83" xfId="0" applyNumberFormat="1" applyFont="1" applyFill="1" applyBorder="1" applyAlignment="1" applyProtection="1">
      <alignment horizontal="center"/>
      <protection locked="0"/>
    </xf>
    <xf numFmtId="165" fontId="3" fillId="0" borderId="102" xfId="0" applyNumberFormat="1" applyFont="1" applyFill="1" applyBorder="1" applyAlignment="1" applyProtection="1">
      <alignment horizontal="center"/>
      <protection locked="0"/>
    </xf>
    <xf numFmtId="165" fontId="14" fillId="23" borderId="81" xfId="0" applyNumberFormat="1" applyFont="1" applyFill="1" applyBorder="1" applyAlignment="1">
      <alignment horizontal="left"/>
    </xf>
    <xf numFmtId="165" fontId="14" fillId="23" borderId="24" xfId="0" applyNumberFormat="1" applyFont="1" applyFill="1" applyBorder="1" applyAlignment="1">
      <alignment horizontal="left"/>
    </xf>
    <xf numFmtId="165" fontId="14" fillId="23" borderId="81" xfId="0" applyNumberFormat="1" applyFont="1" applyFill="1" applyBorder="1" applyAlignment="1">
      <alignment horizontal="left"/>
    </xf>
    <xf numFmtId="165" fontId="14" fillId="23" borderId="24" xfId="0" applyNumberFormat="1" applyFont="1" applyFill="1" applyBorder="1" applyAlignment="1">
      <alignment horizontal="left"/>
    </xf>
    <xf numFmtId="0" fontId="3" fillId="23" borderId="100" xfId="0" applyFont="1" applyFill="1" applyBorder="1" applyAlignment="1" applyProtection="1">
      <alignment horizontal="left" indent="5"/>
      <protection/>
    </xf>
    <xf numFmtId="0" fontId="3" fillId="23" borderId="42" xfId="0" applyFont="1" applyFill="1" applyBorder="1" applyAlignment="1" applyProtection="1">
      <alignment horizontal="left" indent="5"/>
      <protection/>
    </xf>
    <xf numFmtId="0" fontId="14" fillId="4" borderId="25" xfId="0" applyFont="1" applyFill="1" applyBorder="1" applyAlignment="1" applyProtection="1">
      <alignment horizontal="left"/>
      <protection/>
    </xf>
    <xf numFmtId="0" fontId="14" fillId="4" borderId="10" xfId="0" applyFont="1" applyFill="1" applyBorder="1" applyAlignment="1" applyProtection="1">
      <alignment horizontal="left"/>
      <protection/>
    </xf>
    <xf numFmtId="0" fontId="14" fillId="4" borderId="16" xfId="0" applyFont="1" applyFill="1" applyBorder="1" applyAlignment="1" applyProtection="1">
      <alignment horizontal="left"/>
      <protection/>
    </xf>
    <xf numFmtId="0" fontId="14" fillId="2" borderId="18" xfId="0" applyFont="1" applyFill="1" applyBorder="1" applyAlignment="1" applyProtection="1">
      <alignment horizontal="left"/>
      <protection/>
    </xf>
    <xf numFmtId="0" fontId="14" fillId="2" borderId="19" xfId="0" applyFont="1" applyFill="1" applyBorder="1" applyAlignment="1" applyProtection="1">
      <alignment horizontal="left"/>
      <protection/>
    </xf>
    <xf numFmtId="165" fontId="5" fillId="2" borderId="30" xfId="0" applyNumberFormat="1" applyFont="1" applyFill="1" applyBorder="1" applyAlignment="1" applyProtection="1">
      <alignment/>
      <protection/>
    </xf>
    <xf numFmtId="165" fontId="5" fillId="2" borderId="20" xfId="0" applyNumberFormat="1" applyFont="1" applyFill="1" applyBorder="1" applyAlignment="1" applyProtection="1">
      <alignment/>
      <protection/>
    </xf>
    <xf numFmtId="0" fontId="3" fillId="23" borderId="98" xfId="0" applyFont="1" applyFill="1" applyBorder="1" applyAlignment="1" applyProtection="1">
      <alignment horizontal="left" indent="1"/>
      <protection/>
    </xf>
    <xf numFmtId="0" fontId="3" fillId="23" borderId="38" xfId="0" applyFont="1" applyFill="1" applyBorder="1" applyAlignment="1" applyProtection="1">
      <alignment horizontal="left" indent="1"/>
      <protection/>
    </xf>
    <xf numFmtId="165" fontId="3" fillId="0" borderId="83" xfId="0" applyNumberFormat="1" applyFont="1" applyFill="1" applyBorder="1" applyAlignment="1" applyProtection="1">
      <alignment horizontal="right"/>
      <protection locked="0"/>
    </xf>
    <xf numFmtId="165" fontId="3" fillId="0" borderId="102" xfId="0" applyNumberFormat="1" applyFont="1" applyFill="1" applyBorder="1" applyAlignment="1" applyProtection="1">
      <alignment horizontal="right"/>
      <protection locked="0"/>
    </xf>
    <xf numFmtId="165" fontId="3" fillId="0" borderId="62" xfId="0" applyNumberFormat="1" applyFont="1" applyFill="1" applyBorder="1" applyAlignment="1" applyProtection="1">
      <alignment horizontal="right"/>
      <protection locked="0"/>
    </xf>
    <xf numFmtId="165" fontId="3" fillId="0" borderId="70" xfId="0" applyNumberFormat="1" applyFont="1" applyFill="1" applyBorder="1" applyAlignment="1" applyProtection="1">
      <alignment horizontal="right"/>
      <protection locked="0"/>
    </xf>
    <xf numFmtId="0" fontId="14" fillId="2" borderId="18" xfId="0" applyFont="1" applyFill="1" applyBorder="1" applyAlignment="1" applyProtection="1">
      <alignment horizontal="left" indent="1"/>
      <protection/>
    </xf>
    <xf numFmtId="0" fontId="14" fillId="2" borderId="19" xfId="0" applyFont="1" applyFill="1" applyBorder="1" applyAlignment="1" applyProtection="1">
      <alignment horizontal="left" indent="1"/>
      <protection/>
    </xf>
    <xf numFmtId="0" fontId="3" fillId="23" borderId="99" xfId="0" applyFont="1" applyFill="1" applyBorder="1" applyAlignment="1" applyProtection="1">
      <alignment horizontal="left" indent="6"/>
      <protection/>
    </xf>
    <xf numFmtId="0" fontId="3" fillId="23" borderId="40" xfId="0" applyFont="1" applyFill="1" applyBorder="1" applyAlignment="1" applyProtection="1">
      <alignment horizontal="left" indent="6"/>
      <protection/>
    </xf>
    <xf numFmtId="0" fontId="3" fillId="23" borderId="99" xfId="0" applyFont="1" applyFill="1" applyBorder="1" applyAlignment="1" applyProtection="1">
      <alignment horizontal="left" indent="11"/>
      <protection/>
    </xf>
    <xf numFmtId="0" fontId="3" fillId="23" borderId="40" xfId="0" applyFont="1" applyFill="1" applyBorder="1" applyAlignment="1" applyProtection="1">
      <alignment horizontal="left" indent="11"/>
      <protection/>
    </xf>
    <xf numFmtId="0" fontId="3" fillId="23" borderId="103" xfId="0" applyFont="1" applyFill="1" applyBorder="1" applyAlignment="1" applyProtection="1">
      <alignment horizontal="left" indent="5"/>
      <protection/>
    </xf>
    <xf numFmtId="0" fontId="3" fillId="23" borderId="44" xfId="0" applyFont="1" applyFill="1" applyBorder="1" applyAlignment="1" applyProtection="1">
      <alignment horizontal="left" indent="5"/>
      <protection/>
    </xf>
    <xf numFmtId="165" fontId="3" fillId="0" borderId="58" xfId="0" applyNumberFormat="1" applyFont="1" applyFill="1" applyBorder="1" applyAlignment="1" applyProtection="1">
      <alignment horizontal="right"/>
      <protection locked="0"/>
    </xf>
    <xf numFmtId="165" fontId="3" fillId="0" borderId="71" xfId="0" applyNumberFormat="1" applyFont="1" applyFill="1" applyBorder="1" applyAlignment="1" applyProtection="1">
      <alignment horizontal="right"/>
      <protection locked="0"/>
    </xf>
    <xf numFmtId="0" fontId="3" fillId="23" borderId="99" xfId="0" applyFont="1" applyFill="1" applyBorder="1" applyAlignment="1" applyProtection="1">
      <alignment horizontal="left" indent="7"/>
      <protection/>
    </xf>
    <xf numFmtId="0" fontId="3" fillId="23" borderId="40" xfId="0" applyFont="1" applyFill="1" applyBorder="1" applyAlignment="1" applyProtection="1">
      <alignment horizontal="left" indent="7"/>
      <protection/>
    </xf>
    <xf numFmtId="0" fontId="3" fillId="23" borderId="100" xfId="0" applyFont="1" applyFill="1" applyBorder="1" applyAlignment="1" applyProtection="1">
      <alignment horizontal="left" indent="1"/>
      <protection/>
    </xf>
    <xf numFmtId="0" fontId="3" fillId="23" borderId="42" xfId="0" applyFont="1" applyFill="1" applyBorder="1" applyAlignment="1" applyProtection="1">
      <alignment horizontal="left" indent="1"/>
      <protection/>
    </xf>
    <xf numFmtId="165" fontId="15" fillId="2" borderId="104" xfId="0" applyNumberFormat="1" applyFont="1" applyFill="1" applyBorder="1" applyAlignment="1" applyProtection="1">
      <alignment horizontal="center" vertical="center"/>
      <protection/>
    </xf>
    <xf numFmtId="165" fontId="15" fillId="2" borderId="82" xfId="0" applyNumberFormat="1" applyFont="1" applyFill="1" applyBorder="1" applyAlignment="1" applyProtection="1">
      <alignment horizontal="center" vertical="center"/>
      <protection/>
    </xf>
    <xf numFmtId="0" fontId="3" fillId="23" borderId="99" xfId="0" applyFont="1" applyFill="1" applyBorder="1" applyAlignment="1" applyProtection="1">
      <alignment horizontal="left" indent="2"/>
      <protection/>
    </xf>
    <xf numFmtId="0" fontId="3" fillId="23" borderId="40" xfId="0" applyFont="1" applyFill="1" applyBorder="1" applyAlignment="1" applyProtection="1">
      <alignment horizontal="left" indent="2"/>
      <protection/>
    </xf>
    <xf numFmtId="165" fontId="15" fillId="2" borderId="91" xfId="0" applyNumberFormat="1" applyFont="1" applyFill="1" applyBorder="1" applyAlignment="1" applyProtection="1">
      <alignment horizontal="center" vertical="center"/>
      <protection/>
    </xf>
    <xf numFmtId="165" fontId="16" fillId="2" borderId="94" xfId="0" applyNumberFormat="1" applyFont="1" applyFill="1" applyBorder="1" applyAlignment="1" applyProtection="1">
      <alignment horizontal="center" vertical="center"/>
      <protection/>
    </xf>
    <xf numFmtId="165" fontId="16" fillId="2" borderId="51" xfId="0" applyNumberFormat="1" applyFont="1" applyFill="1" applyBorder="1" applyAlignment="1" applyProtection="1">
      <alignment horizontal="center" vertical="center"/>
      <protection/>
    </xf>
    <xf numFmtId="165" fontId="16" fillId="2" borderId="52" xfId="0" applyNumberFormat="1" applyFont="1" applyFill="1" applyBorder="1" applyAlignment="1" applyProtection="1">
      <alignment horizontal="center" vertical="center"/>
      <protection/>
    </xf>
    <xf numFmtId="0" fontId="5" fillId="2" borderId="95" xfId="0" applyFont="1" applyFill="1" applyBorder="1" applyAlignment="1" applyProtection="1">
      <alignment horizontal="left" vertical="center" indent="3"/>
      <protection/>
    </xf>
    <xf numFmtId="0" fontId="5" fillId="2" borderId="67" xfId="0" applyFont="1" applyFill="1" applyBorder="1" applyAlignment="1" applyProtection="1">
      <alignment horizontal="left" vertical="center" indent="3"/>
      <protection/>
    </xf>
    <xf numFmtId="165" fontId="5" fillId="2" borderId="91" xfId="0" applyNumberFormat="1" applyFont="1" applyFill="1" applyBorder="1" applyAlignment="1" applyProtection="1">
      <alignment horizontal="center" vertical="center"/>
      <protection/>
    </xf>
    <xf numFmtId="165" fontId="5" fillId="2" borderId="96" xfId="0" applyNumberFormat="1" applyFont="1" applyFill="1" applyBorder="1" applyAlignment="1" applyProtection="1">
      <alignment horizontal="center" vertical="center"/>
      <protection/>
    </xf>
    <xf numFmtId="165" fontId="15" fillId="2" borderId="30" xfId="0" applyNumberFormat="1" applyFont="1" applyFill="1" applyBorder="1" applyAlignment="1" applyProtection="1">
      <alignment horizontal="center" vertical="center"/>
      <protection/>
    </xf>
    <xf numFmtId="165" fontId="15" fillId="2" borderId="22" xfId="0" applyNumberFormat="1" applyFont="1" applyFill="1" applyBorder="1" applyAlignment="1" applyProtection="1">
      <alignment horizontal="center" vertical="center"/>
      <protection/>
    </xf>
    <xf numFmtId="0" fontId="5" fillId="2" borderId="95" xfId="0" applyFont="1" applyFill="1" applyBorder="1" applyAlignment="1" applyProtection="1">
      <alignment horizontal="center" vertical="center"/>
      <protection/>
    </xf>
    <xf numFmtId="0" fontId="5" fillId="2" borderId="67" xfId="0" applyFont="1" applyFill="1" applyBorder="1" applyAlignment="1" applyProtection="1">
      <alignment horizontal="center" vertical="center"/>
      <protection/>
    </xf>
    <xf numFmtId="0" fontId="5" fillId="2" borderId="105" xfId="0" applyFont="1" applyFill="1" applyBorder="1" applyAlignment="1" applyProtection="1">
      <alignment horizontal="center" vertical="center"/>
      <protection/>
    </xf>
    <xf numFmtId="0" fontId="5" fillId="2" borderId="92" xfId="0" applyFont="1" applyFill="1" applyBorder="1" applyAlignment="1" applyProtection="1">
      <alignment horizontal="center" vertical="center"/>
      <protection/>
    </xf>
    <xf numFmtId="0" fontId="5" fillId="2" borderId="93" xfId="0" applyFont="1" applyFill="1" applyBorder="1" applyAlignment="1" applyProtection="1">
      <alignment horizontal="center" vertical="center"/>
      <protection/>
    </xf>
    <xf numFmtId="165" fontId="3" fillId="0" borderId="106" xfId="0" applyNumberFormat="1" applyFont="1" applyFill="1" applyBorder="1" applyAlignment="1" applyProtection="1">
      <alignment horizontal="center"/>
      <protection locked="0"/>
    </xf>
    <xf numFmtId="165" fontId="3" fillId="0" borderId="107" xfId="0" applyNumberFormat="1" applyFont="1" applyFill="1" applyBorder="1" applyAlignment="1" applyProtection="1">
      <alignment horizontal="center"/>
      <protection locked="0"/>
    </xf>
    <xf numFmtId="165" fontId="15" fillId="2" borderId="94" xfId="0" applyNumberFormat="1" applyFont="1" applyFill="1" applyBorder="1" applyAlignment="1" applyProtection="1">
      <alignment horizontal="center" vertical="center"/>
      <protection/>
    </xf>
    <xf numFmtId="165" fontId="15" fillId="2" borderId="51" xfId="0" applyNumberFormat="1" applyFont="1" applyFill="1" applyBorder="1" applyAlignment="1" applyProtection="1">
      <alignment horizontal="center" vertical="center"/>
      <protection/>
    </xf>
    <xf numFmtId="165" fontId="15" fillId="2" borderId="52" xfId="0" applyNumberFormat="1" applyFont="1" applyFill="1" applyBorder="1" applyAlignment="1" applyProtection="1">
      <alignment horizontal="center" vertical="center"/>
      <protection/>
    </xf>
    <xf numFmtId="165" fontId="5" fillId="2" borderId="30" xfId="0" applyNumberFormat="1" applyFont="1" applyFill="1" applyBorder="1" applyAlignment="1" applyProtection="1">
      <alignment horizontal="center" vertical="center"/>
      <protection/>
    </xf>
    <xf numFmtId="165" fontId="5" fillId="2" borderId="22" xfId="0" applyNumberFormat="1" applyFont="1" applyFill="1" applyBorder="1" applyAlignment="1" applyProtection="1">
      <alignment horizontal="center" vertical="center"/>
      <protection/>
    </xf>
    <xf numFmtId="165" fontId="3" fillId="0" borderId="106" xfId="0" applyNumberFormat="1" applyFont="1" applyFill="1" applyBorder="1" applyAlignment="1" applyProtection="1">
      <alignment/>
      <protection locked="0"/>
    </xf>
    <xf numFmtId="165" fontId="3" fillId="0" borderId="108" xfId="0" applyNumberFormat="1" applyFont="1" applyFill="1" applyBorder="1" applyAlignment="1" applyProtection="1">
      <alignment/>
      <protection locked="0"/>
    </xf>
    <xf numFmtId="165" fontId="3" fillId="0" borderId="107" xfId="0" applyNumberFormat="1" applyFont="1" applyFill="1" applyBorder="1" applyAlignment="1" applyProtection="1">
      <alignment/>
      <protection locked="0"/>
    </xf>
    <xf numFmtId="165" fontId="5" fillId="2" borderId="109" xfId="0" applyNumberFormat="1" applyFont="1" applyFill="1" applyBorder="1" applyAlignment="1" applyProtection="1">
      <alignment horizontal="center" vertical="center"/>
      <protection/>
    </xf>
    <xf numFmtId="165" fontId="5" fillId="2" borderId="110" xfId="0" applyNumberFormat="1" applyFont="1" applyFill="1" applyBorder="1" applyAlignment="1" applyProtection="1">
      <alignment horizontal="center" vertical="center"/>
      <protection/>
    </xf>
    <xf numFmtId="165" fontId="5" fillId="2" borderId="111" xfId="0" applyNumberFormat="1" applyFont="1" applyFill="1" applyBorder="1" applyAlignment="1" applyProtection="1">
      <alignment horizontal="center" vertical="center"/>
      <protection/>
    </xf>
    <xf numFmtId="165" fontId="5" fillId="2" borderId="54" xfId="0" applyNumberFormat="1" applyFont="1" applyFill="1" applyBorder="1" applyAlignment="1" applyProtection="1">
      <alignment horizontal="center" vertical="center"/>
      <protection/>
    </xf>
    <xf numFmtId="165" fontId="5" fillId="2" borderId="92" xfId="0" applyNumberFormat="1" applyFont="1" applyFill="1" applyBorder="1" applyAlignment="1" applyProtection="1">
      <alignment horizontal="center" vertical="center"/>
      <protection/>
    </xf>
    <xf numFmtId="165" fontId="5" fillId="2" borderId="20" xfId="0" applyNumberFormat="1" applyFont="1" applyFill="1" applyBorder="1" applyAlignment="1" applyProtection="1">
      <alignment horizontal="center" vertical="center"/>
      <protection/>
    </xf>
    <xf numFmtId="0" fontId="14" fillId="4" borderId="78" xfId="0" applyFont="1" applyFill="1" applyBorder="1" applyAlignment="1" applyProtection="1">
      <alignment horizontal="left" vertical="center"/>
      <protection/>
    </xf>
    <xf numFmtId="0" fontId="14" fillId="4" borderId="45" xfId="0" applyFont="1" applyFill="1" applyBorder="1" applyAlignment="1" applyProtection="1">
      <alignment horizontal="left" vertical="center"/>
      <protection/>
    </xf>
    <xf numFmtId="0" fontId="14" fillId="4" borderId="104" xfId="0" applyFont="1" applyFill="1" applyBorder="1" applyAlignment="1" applyProtection="1">
      <alignment horizontal="left" vertical="center"/>
      <protection/>
    </xf>
    <xf numFmtId="165" fontId="15" fillId="4" borderId="10" xfId="0" applyNumberFormat="1" applyFont="1" applyFill="1" applyBorder="1" applyAlignment="1" applyProtection="1">
      <alignment horizontal="center" vertical="center" wrapText="1"/>
      <protection/>
    </xf>
    <xf numFmtId="0" fontId="14" fillId="23" borderId="18" xfId="0" applyFont="1" applyFill="1" applyBorder="1" applyAlignment="1">
      <alignment horizontal="left" vertical="center" wrapText="1"/>
    </xf>
    <xf numFmtId="0" fontId="14" fillId="23" borderId="19" xfId="0" applyFont="1" applyFill="1" applyBorder="1" applyAlignment="1">
      <alignment horizontal="left" vertical="center" wrapText="1"/>
    </xf>
    <xf numFmtId="0" fontId="14" fillId="23" borderId="20" xfId="0" applyFont="1" applyFill="1" applyBorder="1" applyAlignment="1">
      <alignment horizontal="left" vertical="center" wrapText="1"/>
    </xf>
    <xf numFmtId="165" fontId="15" fillId="2" borderId="92" xfId="0" applyNumberFormat="1" applyFont="1" applyFill="1" applyBorder="1" applyAlignment="1" applyProtection="1">
      <alignment horizontal="center" vertical="center" wrapText="1"/>
      <protection/>
    </xf>
    <xf numFmtId="165" fontId="3" fillId="0" borderId="62" xfId="0" applyNumberFormat="1" applyFont="1" applyFill="1" applyBorder="1" applyAlignment="1" applyProtection="1">
      <alignment/>
      <protection locked="0"/>
    </xf>
    <xf numFmtId="165" fontId="3" fillId="0" borderId="40" xfId="0" applyNumberFormat="1" applyFont="1" applyFill="1" applyBorder="1" applyAlignment="1" applyProtection="1">
      <alignment/>
      <protection locked="0"/>
    </xf>
    <xf numFmtId="165" fontId="3" fillId="0" borderId="70" xfId="0" applyNumberFormat="1" applyFont="1" applyFill="1" applyBorder="1" applyAlignment="1" applyProtection="1">
      <alignment/>
      <protection locked="0"/>
    </xf>
    <xf numFmtId="165" fontId="3" fillId="0" borderId="41" xfId="0" applyNumberFormat="1" applyFont="1" applyFill="1" applyBorder="1" applyAlignment="1" applyProtection="1">
      <alignment/>
      <protection locked="0"/>
    </xf>
    <xf numFmtId="165" fontId="3" fillId="0" borderId="60" xfId="0" applyNumberFormat="1" applyFont="1" applyFill="1" applyBorder="1" applyAlignment="1" applyProtection="1">
      <alignment/>
      <protection locked="0"/>
    </xf>
    <xf numFmtId="165" fontId="3" fillId="0" borderId="46" xfId="0" applyNumberFormat="1" applyFont="1" applyFill="1" applyBorder="1" applyAlignment="1" applyProtection="1">
      <alignment/>
      <protection locked="0"/>
    </xf>
    <xf numFmtId="165" fontId="3" fillId="0" borderId="47" xfId="0" applyNumberFormat="1" applyFont="1" applyFill="1" applyBorder="1" applyAlignment="1" applyProtection="1">
      <alignment/>
      <protection locked="0"/>
    </xf>
    <xf numFmtId="0" fontId="16" fillId="2" borderId="30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165" fontId="3" fillId="0" borderId="74" xfId="0" applyNumberFormat="1" applyFont="1" applyFill="1" applyBorder="1" applyAlignment="1" applyProtection="1">
      <alignment/>
      <protection locked="0"/>
    </xf>
    <xf numFmtId="0" fontId="16" fillId="2" borderId="91" xfId="0" applyFont="1" applyFill="1" applyBorder="1" applyAlignment="1" applyProtection="1">
      <alignment horizontal="center" vertical="center"/>
      <protection/>
    </xf>
    <xf numFmtId="0" fontId="16" fillId="2" borderId="92" xfId="0" applyFont="1" applyFill="1" applyBorder="1" applyAlignment="1" applyProtection="1">
      <alignment horizontal="center" vertical="center"/>
      <protection/>
    </xf>
    <xf numFmtId="0" fontId="16" fillId="2" borderId="96" xfId="0" applyFont="1" applyFill="1" applyBorder="1" applyAlignment="1" applyProtection="1">
      <alignment horizontal="center" vertical="center"/>
      <protection/>
    </xf>
    <xf numFmtId="165" fontId="3" fillId="0" borderId="83" xfId="0" applyNumberFormat="1" applyFont="1" applyFill="1" applyBorder="1" applyAlignment="1" applyProtection="1">
      <alignment wrapText="1"/>
      <protection locked="0"/>
    </xf>
    <xf numFmtId="165" fontId="3" fillId="0" borderId="39" xfId="0" applyNumberFormat="1" applyFont="1" applyFill="1" applyBorder="1" applyAlignment="1" applyProtection="1">
      <alignment wrapText="1"/>
      <protection locked="0"/>
    </xf>
    <xf numFmtId="165" fontId="3" fillId="0" borderId="83" xfId="0" applyNumberFormat="1" applyFont="1" applyFill="1" applyBorder="1" applyAlignment="1" applyProtection="1">
      <alignment/>
      <protection locked="0"/>
    </xf>
    <xf numFmtId="165" fontId="3" fillId="0" borderId="39" xfId="0" applyNumberFormat="1" applyFont="1" applyFill="1" applyBorder="1" applyAlignment="1" applyProtection="1">
      <alignment/>
      <protection locked="0"/>
    </xf>
    <xf numFmtId="0" fontId="5" fillId="2" borderId="112" xfId="0" applyFont="1" applyFill="1" applyBorder="1" applyAlignment="1" applyProtection="1">
      <alignment horizontal="center" vertical="center"/>
      <protection/>
    </xf>
    <xf numFmtId="0" fontId="5" fillId="2" borderId="113" xfId="0" applyFont="1" applyFill="1" applyBorder="1" applyAlignment="1" applyProtection="1">
      <alignment horizontal="center" vertical="center"/>
      <protection/>
    </xf>
    <xf numFmtId="0" fontId="5" fillId="2" borderId="110" xfId="0" applyFont="1" applyFill="1" applyBorder="1" applyAlignment="1" applyProtection="1">
      <alignment horizontal="center" vertical="center"/>
      <protection/>
    </xf>
    <xf numFmtId="0" fontId="5" fillId="2" borderId="81" xfId="0" applyFont="1" applyFill="1" applyBorder="1" applyAlignment="1" applyProtection="1">
      <alignment horizontal="center" vertical="center"/>
      <protection/>
    </xf>
    <xf numFmtId="0" fontId="5" fillId="2" borderId="24" xfId="0" applyFont="1" applyFill="1" applyBorder="1" applyAlignment="1" applyProtection="1">
      <alignment horizontal="center" vertical="center"/>
      <protection/>
    </xf>
    <xf numFmtId="0" fontId="5" fillId="2" borderId="54" xfId="0" applyFont="1" applyFill="1" applyBorder="1" applyAlignment="1" applyProtection="1">
      <alignment horizontal="center" vertical="center"/>
      <protection/>
    </xf>
    <xf numFmtId="0" fontId="16" fillId="2" borderId="10" xfId="0" applyFont="1" applyFill="1" applyBorder="1" applyAlignment="1" applyProtection="1">
      <alignment horizontal="center" vertical="center" wrapText="1"/>
      <protection/>
    </xf>
    <xf numFmtId="165" fontId="5" fillId="2" borderId="22" xfId="0" applyNumberFormat="1" applyFont="1" applyFill="1" applyBorder="1" applyAlignment="1" applyProtection="1">
      <alignment/>
      <protection/>
    </xf>
    <xf numFmtId="0" fontId="16" fillId="2" borderId="76" xfId="0" applyFont="1" applyFill="1" applyBorder="1" applyAlignment="1" applyProtection="1">
      <alignment horizontal="center" vertical="center"/>
      <protection/>
    </xf>
    <xf numFmtId="0" fontId="16" fillId="2" borderId="10" xfId="0" applyFont="1" applyFill="1" applyBorder="1" applyAlignment="1" applyProtection="1">
      <alignment horizontal="center" vertical="center"/>
      <protection/>
    </xf>
    <xf numFmtId="0" fontId="3" fillId="0" borderId="106" xfId="0" applyFont="1" applyFill="1" applyBorder="1" applyAlignment="1" applyProtection="1">
      <alignment/>
      <protection locked="0"/>
    </xf>
    <xf numFmtId="0" fontId="3" fillId="0" borderId="108" xfId="0" applyFont="1" applyFill="1" applyBorder="1" applyAlignment="1" applyProtection="1">
      <alignment/>
      <protection locked="0"/>
    </xf>
    <xf numFmtId="0" fontId="3" fillId="23" borderId="114" xfId="0" applyFont="1" applyFill="1" applyBorder="1" applyAlignment="1" applyProtection="1">
      <alignment horizontal="left" wrapText="1" indent="1"/>
      <protection/>
    </xf>
    <xf numFmtId="0" fontId="3" fillId="23" borderId="115" xfId="0" applyFont="1" applyFill="1" applyBorder="1" applyAlignment="1" applyProtection="1">
      <alignment horizontal="left" wrapText="1" indent="1"/>
      <protection/>
    </xf>
    <xf numFmtId="0" fontId="3" fillId="23" borderId="107" xfId="0" applyFont="1" applyFill="1" applyBorder="1" applyAlignment="1" applyProtection="1">
      <alignment horizontal="left" wrapText="1" indent="1"/>
      <protection/>
    </xf>
    <xf numFmtId="0" fontId="3" fillId="0" borderId="107" xfId="0" applyFont="1" applyFill="1" applyBorder="1" applyAlignment="1" applyProtection="1">
      <alignment/>
      <protection locked="0"/>
    </xf>
    <xf numFmtId="0" fontId="3" fillId="0" borderId="115" xfId="0" applyFont="1" applyFill="1" applyBorder="1" applyAlignment="1" applyProtection="1">
      <alignment/>
      <protection locked="0"/>
    </xf>
    <xf numFmtId="0" fontId="16" fillId="2" borderId="16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vertical="center"/>
      <protection/>
    </xf>
    <xf numFmtId="0" fontId="14" fillId="2" borderId="19" xfId="0" applyFont="1" applyFill="1" applyBorder="1" applyAlignment="1" applyProtection="1">
      <alignment vertical="center"/>
      <protection/>
    </xf>
    <xf numFmtId="0" fontId="14" fillId="2" borderId="22" xfId="0" applyFont="1" applyFill="1" applyBorder="1" applyAlignment="1" applyProtection="1">
      <alignment vertical="center"/>
      <protection/>
    </xf>
    <xf numFmtId="165" fontId="3" fillId="0" borderId="15" xfId="0" applyNumberFormat="1" applyFont="1" applyFill="1" applyBorder="1" applyAlignment="1" applyProtection="1">
      <alignment/>
      <protection locked="0"/>
    </xf>
    <xf numFmtId="165" fontId="5" fillId="2" borderId="10" xfId="0" applyNumberFormat="1" applyFont="1" applyFill="1" applyBorder="1" applyAlignment="1" applyProtection="1">
      <alignment/>
      <protection/>
    </xf>
    <xf numFmtId="0" fontId="3" fillId="23" borderId="39" xfId="0" applyFont="1" applyFill="1" applyBorder="1" applyAlignment="1" applyProtection="1">
      <alignment horizontal="left" indent="1"/>
      <protection/>
    </xf>
    <xf numFmtId="0" fontId="3" fillId="23" borderId="41" xfId="0" applyFont="1" applyFill="1" applyBorder="1" applyAlignment="1" applyProtection="1">
      <alignment horizontal="left" indent="5"/>
      <protection/>
    </xf>
    <xf numFmtId="0" fontId="3" fillId="23" borderId="47" xfId="0" applyFont="1" applyFill="1" applyBorder="1" applyAlignment="1" applyProtection="1">
      <alignment horizontal="left" indent="5"/>
      <protection/>
    </xf>
    <xf numFmtId="165" fontId="3" fillId="0" borderId="12" xfId="0" applyNumberFormat="1" applyFont="1" applyFill="1" applyBorder="1" applyAlignment="1" applyProtection="1">
      <alignment/>
      <protection locked="0"/>
    </xf>
    <xf numFmtId="165" fontId="16" fillId="2" borderId="10" xfId="0" applyNumberFormat="1" applyFont="1" applyFill="1" applyBorder="1" applyAlignment="1" applyProtection="1">
      <alignment horizontal="center" vertical="center"/>
      <protection/>
    </xf>
    <xf numFmtId="165" fontId="3" fillId="0" borderId="11" xfId="0" applyNumberFormat="1" applyFont="1" applyFill="1" applyBorder="1" applyAlignment="1" applyProtection="1">
      <alignment/>
      <protection locked="0"/>
    </xf>
    <xf numFmtId="165" fontId="16" fillId="2" borderId="16" xfId="0" applyNumberFormat="1" applyFont="1" applyFill="1" applyBorder="1" applyAlignment="1" applyProtection="1">
      <alignment horizontal="center" vertical="center"/>
      <protection/>
    </xf>
    <xf numFmtId="165" fontId="5" fillId="2" borderId="16" xfId="0" applyNumberFormat="1" applyFont="1" applyFill="1" applyBorder="1" applyAlignment="1" applyProtection="1">
      <alignment/>
      <protection/>
    </xf>
    <xf numFmtId="165" fontId="3" fillId="0" borderId="72" xfId="0" applyNumberFormat="1" applyFont="1" applyFill="1" applyBorder="1" applyAlignment="1" applyProtection="1">
      <alignment/>
      <protection locked="0"/>
    </xf>
    <xf numFmtId="165" fontId="3" fillId="0" borderId="23" xfId="0" applyNumberFormat="1" applyFont="1" applyFill="1" applyBorder="1" applyAlignment="1" applyProtection="1">
      <alignment/>
      <protection locked="0"/>
    </xf>
    <xf numFmtId="165" fontId="3" fillId="0" borderId="73" xfId="0" applyNumberFormat="1" applyFont="1" applyFill="1" applyBorder="1" applyAlignment="1" applyProtection="1">
      <alignment/>
      <protection locked="0"/>
    </xf>
    <xf numFmtId="165" fontId="3" fillId="0" borderId="86" xfId="0" applyNumberFormat="1" applyFont="1" applyFill="1" applyBorder="1" applyAlignment="1" applyProtection="1">
      <alignment/>
      <protection locked="0"/>
    </xf>
    <xf numFmtId="165" fontId="3" fillId="0" borderId="102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5" fillId="23" borderId="30" xfId="0" applyFont="1" applyFill="1" applyBorder="1" applyAlignment="1" applyProtection="1">
      <alignment horizontal="center"/>
      <protection/>
    </xf>
    <xf numFmtId="0" fontId="5" fillId="23" borderId="22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1thuongthanh@longbien.edu.vn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4"/>
  <sheetViews>
    <sheetView showGridLines="0" zoomScalePageLayoutView="0" workbookViewId="0" topLeftCell="B37">
      <selection activeCell="J52" sqref="J52"/>
    </sheetView>
  </sheetViews>
  <sheetFormatPr defaultColWidth="8.8984375" defaultRowHeight="15"/>
  <cols>
    <col min="1" max="1" width="1.59765625" style="16" customWidth="1"/>
    <col min="2" max="3" width="4.59765625" style="16" customWidth="1"/>
    <col min="4" max="4" width="6.8984375" style="16" customWidth="1"/>
    <col min="5" max="12" width="4.59765625" style="16" customWidth="1"/>
    <col min="13" max="13" width="8.5" style="16" customWidth="1"/>
    <col min="14" max="16" width="4.59765625" style="16" customWidth="1"/>
    <col min="17" max="17" width="7" style="16" customWidth="1"/>
    <col min="18" max="23" width="9" style="16" customWidth="1"/>
    <col min="24" max="24" width="9" style="16" hidden="1" customWidth="1"/>
    <col min="25" max="25" width="23.59765625" style="16" hidden="1" customWidth="1"/>
    <col min="26" max="26" width="8.09765625" style="16" hidden="1" customWidth="1"/>
    <col min="27" max="27" width="8.8984375" style="16" hidden="1" customWidth="1"/>
    <col min="28" max="16384" width="8.8984375" style="16" customWidth="1"/>
  </cols>
  <sheetData>
    <row r="1" spans="14:17" ht="15.75">
      <c r="N1" s="452" t="s">
        <v>413</v>
      </c>
      <c r="O1" s="452"/>
      <c r="P1" s="452"/>
      <c r="Q1" s="452"/>
    </row>
    <row r="2" spans="2:17" ht="24" customHeight="1">
      <c r="B2" s="453" t="s">
        <v>32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</row>
    <row r="3" spans="2:26" ht="17.25" customHeight="1" thickBot="1"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X3" s="16" t="s">
        <v>312</v>
      </c>
      <c r="Y3" s="25"/>
      <c r="Z3" s="25"/>
    </row>
    <row r="4" spans="3:27" ht="19.5" customHeight="1" thickBot="1">
      <c r="C4" s="17"/>
      <c r="D4" s="455" t="s">
        <v>416</v>
      </c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X4" s="16" t="str">
        <f>LOOKUP(Z4,{1,2,3,4},{"43","44","46","50"})</f>
        <v>50</v>
      </c>
      <c r="Y4" s="18">
        <v>4</v>
      </c>
      <c r="Z4" s="1">
        <v>4</v>
      </c>
      <c r="AA4" s="16">
        <v>4</v>
      </c>
    </row>
    <row r="5" spans="3:27" ht="16.5" thickBot="1">
      <c r="C5" s="19"/>
      <c r="D5" s="20"/>
      <c r="E5" s="21"/>
      <c r="F5" s="21"/>
      <c r="G5" s="21"/>
      <c r="H5" s="22"/>
      <c r="X5" s="16" t="str">
        <f>LOOKUP(Z5,{1,2,3,4},{"4","40","41","42"})</f>
        <v>42</v>
      </c>
      <c r="Y5" s="18">
        <v>4</v>
      </c>
      <c r="Z5" s="1">
        <v>4</v>
      </c>
      <c r="AA5" s="16">
        <v>4</v>
      </c>
    </row>
    <row r="6" spans="3:26" ht="17.25" customHeight="1" thickBot="1">
      <c r="C6" s="456" t="s">
        <v>22</v>
      </c>
      <c r="D6" s="456"/>
      <c r="E6" s="456"/>
      <c r="F6" s="457" t="s">
        <v>427</v>
      </c>
      <c r="G6" s="457"/>
      <c r="H6" s="457"/>
      <c r="I6" s="21"/>
      <c r="J6" s="21"/>
      <c r="K6" s="458" t="s">
        <v>23</v>
      </c>
      <c r="L6" s="458"/>
      <c r="M6" s="458"/>
      <c r="N6" s="459" t="s">
        <v>417</v>
      </c>
      <c r="O6" s="460"/>
      <c r="P6" s="461"/>
      <c r="X6" s="16">
        <f>IF(Z6,8,"")</f>
      </c>
      <c r="Y6" s="18" t="s">
        <v>315</v>
      </c>
      <c r="Z6" s="1"/>
    </row>
    <row r="7" spans="24:27" ht="4.5" customHeight="1">
      <c r="X7" s="16">
        <f>IF(Z7,15,"")</f>
        <v>15</v>
      </c>
      <c r="Y7" s="18" t="s">
        <v>316</v>
      </c>
      <c r="Z7" s="1" t="b">
        <v>1</v>
      </c>
      <c r="AA7" s="16" t="b">
        <v>1</v>
      </c>
    </row>
    <row r="8" spans="2:27" s="23" customFormat="1" ht="21" customHeight="1">
      <c r="B8" s="465" t="s">
        <v>184</v>
      </c>
      <c r="C8" s="465"/>
      <c r="D8" s="465"/>
      <c r="E8" s="465"/>
      <c r="F8" s="465"/>
      <c r="G8" s="465"/>
      <c r="H8" s="465"/>
      <c r="I8" s="465"/>
      <c r="X8" s="16">
        <f>IF(Z8,7,"")</f>
        <v>7</v>
      </c>
      <c r="Y8" s="18" t="s">
        <v>220</v>
      </c>
      <c r="Z8" s="1" t="b">
        <v>1</v>
      </c>
      <c r="AA8" s="16" t="b">
        <v>1</v>
      </c>
    </row>
    <row r="9" spans="2:27" s="23" customFormat="1" ht="4.5" customHeight="1">
      <c r="B9" s="16"/>
      <c r="C9" s="16"/>
      <c r="D9" s="16"/>
      <c r="E9" s="16"/>
      <c r="F9" s="16"/>
      <c r="G9" s="16"/>
      <c r="H9" s="16"/>
      <c r="I9" s="16"/>
      <c r="J9" s="16"/>
      <c r="K9" s="24"/>
      <c r="L9" s="16"/>
      <c r="M9" s="16"/>
      <c r="N9" s="16"/>
      <c r="O9" s="16"/>
      <c r="P9" s="16"/>
      <c r="Q9" s="16"/>
      <c r="X9" s="16">
        <f>IF(Z9,8,"")</f>
        <v>8</v>
      </c>
      <c r="Y9" s="18" t="s">
        <v>192</v>
      </c>
      <c r="Z9" s="1" t="b">
        <v>1</v>
      </c>
      <c r="AA9" s="16" t="b">
        <v>1</v>
      </c>
    </row>
    <row r="10" spans="2:26" ht="16.5" customHeight="1">
      <c r="B10" s="468" t="s">
        <v>24</v>
      </c>
      <c r="C10" s="469"/>
      <c r="D10" s="470"/>
      <c r="E10" s="390" t="s">
        <v>418</v>
      </c>
      <c r="F10" s="391"/>
      <c r="G10" s="391"/>
      <c r="H10" s="391"/>
      <c r="I10" s="391"/>
      <c r="J10" s="384"/>
      <c r="K10" s="468" t="s">
        <v>25</v>
      </c>
      <c r="L10" s="469"/>
      <c r="M10" s="470"/>
      <c r="N10" s="446" t="s">
        <v>422</v>
      </c>
      <c r="O10" s="446"/>
      <c r="P10" s="446"/>
      <c r="Q10" s="446"/>
      <c r="X10" s="16">
        <f>IF(Z10,12,"")</f>
      </c>
      <c r="Y10" s="18" t="s">
        <v>317</v>
      </c>
      <c r="Z10" s="1"/>
    </row>
    <row r="11" spans="2:27" ht="16.5" customHeight="1">
      <c r="B11" s="449" t="s">
        <v>26</v>
      </c>
      <c r="C11" s="450"/>
      <c r="D11" s="451"/>
      <c r="E11" s="427" t="s">
        <v>419</v>
      </c>
      <c r="F11" s="428"/>
      <c r="G11" s="428"/>
      <c r="H11" s="428"/>
      <c r="I11" s="428"/>
      <c r="J11" s="429"/>
      <c r="K11" s="420" t="s">
        <v>34</v>
      </c>
      <c r="L11" s="421"/>
      <c r="M11" s="422"/>
      <c r="N11" s="423" t="s">
        <v>423</v>
      </c>
      <c r="O11" s="423"/>
      <c r="P11" s="423"/>
      <c r="Q11" s="423"/>
      <c r="X11" s="16">
        <f>IF(Z11,9,"")</f>
        <v>9</v>
      </c>
      <c r="Y11" s="18" t="s">
        <v>318</v>
      </c>
      <c r="Z11" s="1" t="b">
        <v>1</v>
      </c>
      <c r="AA11" s="16" t="b">
        <v>1</v>
      </c>
    </row>
    <row r="12" spans="2:26" ht="16.5" customHeight="1">
      <c r="B12" s="449" t="s">
        <v>27</v>
      </c>
      <c r="C12" s="450"/>
      <c r="D12" s="451"/>
      <c r="E12" s="427" t="s">
        <v>420</v>
      </c>
      <c r="F12" s="428"/>
      <c r="G12" s="428"/>
      <c r="H12" s="428"/>
      <c r="I12" s="428"/>
      <c r="J12" s="429"/>
      <c r="K12" s="420" t="s">
        <v>0</v>
      </c>
      <c r="L12" s="421"/>
      <c r="M12" s="422"/>
      <c r="N12" s="423" t="s">
        <v>398</v>
      </c>
      <c r="O12" s="423"/>
      <c r="P12" s="423"/>
      <c r="Q12" s="423"/>
      <c r="X12" s="16">
        <f>IF(Z12,13,"")</f>
      </c>
      <c r="Y12" s="18" t="s">
        <v>319</v>
      </c>
      <c r="Z12" s="1"/>
    </row>
    <row r="13" spans="2:26" ht="16.5" customHeight="1">
      <c r="B13" s="462" t="s">
        <v>33</v>
      </c>
      <c r="C13" s="463"/>
      <c r="D13" s="464"/>
      <c r="E13" s="427" t="s">
        <v>421</v>
      </c>
      <c r="F13" s="428"/>
      <c r="G13" s="428"/>
      <c r="H13" s="428"/>
      <c r="I13" s="428"/>
      <c r="J13" s="429"/>
      <c r="K13" s="420" t="s">
        <v>1</v>
      </c>
      <c r="L13" s="421"/>
      <c r="M13" s="422"/>
      <c r="N13" s="434" t="s">
        <v>424</v>
      </c>
      <c r="O13" s="435"/>
      <c r="P13" s="435"/>
      <c r="Q13" s="436"/>
      <c r="X13" s="16">
        <f>IF(Z13,13,"")</f>
      </c>
      <c r="Y13" s="18" t="s">
        <v>132</v>
      </c>
      <c r="Z13" s="1"/>
    </row>
    <row r="14" spans="2:26" ht="16.5" customHeight="1">
      <c r="B14" s="431" t="s">
        <v>110</v>
      </c>
      <c r="C14" s="432"/>
      <c r="D14" s="433"/>
      <c r="E14" s="466" t="s">
        <v>426</v>
      </c>
      <c r="F14" s="467"/>
      <c r="G14" s="424"/>
      <c r="H14" s="425"/>
      <c r="I14" s="425"/>
      <c r="J14" s="426"/>
      <c r="K14" s="420" t="s">
        <v>2</v>
      </c>
      <c r="L14" s="421"/>
      <c r="M14" s="422"/>
      <c r="N14" s="423" t="s">
        <v>425</v>
      </c>
      <c r="O14" s="423"/>
      <c r="P14" s="423"/>
      <c r="Q14" s="423"/>
      <c r="Y14" s="18" t="s">
        <v>189</v>
      </c>
      <c r="Z14" s="25"/>
    </row>
    <row r="15" spans="2:26" ht="18.75" customHeight="1">
      <c r="B15" s="397" t="s">
        <v>94</v>
      </c>
      <c r="C15" s="398"/>
      <c r="D15" s="393"/>
      <c r="E15" s="443" t="s">
        <v>398</v>
      </c>
      <c r="F15" s="444"/>
      <c r="G15" s="444"/>
      <c r="H15" s="444"/>
      <c r="I15" s="444"/>
      <c r="J15" s="445"/>
      <c r="K15" s="440" t="s">
        <v>130</v>
      </c>
      <c r="L15" s="441"/>
      <c r="M15" s="442"/>
      <c r="N15" s="437"/>
      <c r="O15" s="438"/>
      <c r="P15" s="438"/>
      <c r="Q15" s="439"/>
      <c r="X15" s="16">
        <f>IF(Y15=E14,Z15,"")</f>
      </c>
      <c r="Y15" s="18" t="s">
        <v>190</v>
      </c>
      <c r="Z15" s="25"/>
    </row>
    <row r="16" spans="1:26" ht="15.75">
      <c r="A16" s="22"/>
      <c r="B16" s="26" t="s">
        <v>131</v>
      </c>
      <c r="C16" s="27"/>
      <c r="D16" s="27"/>
      <c r="E16" s="27"/>
      <c r="F16" s="28"/>
      <c r="G16" s="28"/>
      <c r="X16" s="16">
        <f>IF(Y16=E14,Z16,"")</f>
      </c>
      <c r="Y16" s="18" t="s">
        <v>191</v>
      </c>
      <c r="Z16" s="25"/>
    </row>
    <row r="17" spans="2:26" ht="15.75">
      <c r="B17" s="26" t="s">
        <v>180</v>
      </c>
      <c r="Y17" s="25"/>
      <c r="Z17" s="25"/>
    </row>
    <row r="18" spans="1:26" ht="15.75">
      <c r="A18" s="22"/>
      <c r="B18" s="28"/>
      <c r="C18" s="27"/>
      <c r="D18" s="27"/>
      <c r="E18" s="27"/>
      <c r="F18" s="28"/>
      <c r="G18" s="28"/>
      <c r="Y18" s="29" t="s">
        <v>5</v>
      </c>
      <c r="Z18" s="25"/>
    </row>
    <row r="19" spans="18:26" ht="15.75">
      <c r="R19" s="91"/>
      <c r="Y19" s="29" t="s">
        <v>6</v>
      </c>
      <c r="Z19" s="25"/>
    </row>
    <row r="20" spans="2:25" ht="15.75">
      <c r="B20" s="30"/>
      <c r="C20" s="30"/>
      <c r="R20" s="91">
        <f>IF(AND(Z4=3,Z10=TRUE),"Sai khuyết tật","")</f>
      </c>
      <c r="Y20" s="29" t="s">
        <v>7</v>
      </c>
    </row>
    <row r="21" ht="15.75">
      <c r="Y21" s="29" t="s">
        <v>8</v>
      </c>
    </row>
    <row r="22" spans="18:25" ht="15.75">
      <c r="R22" s="91">
        <f>IF(AND(Z4=1,Z11=TRUE),"Sai bán trú","")</f>
      </c>
      <c r="Y22" s="29" t="s">
        <v>9</v>
      </c>
    </row>
    <row r="23" ht="15.75">
      <c r="Y23" s="29" t="s">
        <v>10</v>
      </c>
    </row>
    <row r="24" spans="10:25" ht="15.75">
      <c r="J24" s="31"/>
      <c r="Y24" s="29" t="s">
        <v>11</v>
      </c>
    </row>
    <row r="25" spans="10:25" ht="15.75">
      <c r="J25" s="32"/>
      <c r="Y25" s="29" t="s">
        <v>12</v>
      </c>
    </row>
    <row r="26" spans="2:26" s="23" customFormat="1" ht="18" customHeight="1">
      <c r="B26" s="33" t="s">
        <v>3</v>
      </c>
      <c r="C26" s="430" t="s">
        <v>209</v>
      </c>
      <c r="D26" s="430"/>
      <c r="E26" s="430"/>
      <c r="F26" s="430"/>
      <c r="G26" s="430"/>
      <c r="H26" s="447" t="s">
        <v>28</v>
      </c>
      <c r="I26" s="448"/>
      <c r="J26" s="430" t="s">
        <v>29</v>
      </c>
      <c r="K26" s="430"/>
      <c r="L26" s="430" t="s">
        <v>35</v>
      </c>
      <c r="M26" s="430"/>
      <c r="N26" s="430"/>
      <c r="O26" s="430"/>
      <c r="P26" s="430"/>
      <c r="Q26" s="430"/>
      <c r="Y26" s="29" t="s">
        <v>13</v>
      </c>
      <c r="Z26" s="16"/>
    </row>
    <row r="27" spans="2:25" ht="15.75" customHeight="1">
      <c r="B27" s="2">
        <f>IF(N15&gt;0,1,"")</f>
      </c>
      <c r="C27" s="390" t="s">
        <v>398</v>
      </c>
      <c r="D27" s="391"/>
      <c r="E27" s="391"/>
      <c r="F27" s="391"/>
      <c r="G27" s="384"/>
      <c r="H27" s="399"/>
      <c r="I27" s="396"/>
      <c r="J27" s="399"/>
      <c r="K27" s="396"/>
      <c r="L27" s="394"/>
      <c r="M27" s="395"/>
      <c r="N27" s="395"/>
      <c r="O27" s="395"/>
      <c r="P27" s="395"/>
      <c r="Q27" s="392"/>
      <c r="Y27" s="29" t="s">
        <v>14</v>
      </c>
    </row>
    <row r="28" spans="2:25" ht="15.75">
      <c r="B28" s="3">
        <f>IF(N15&gt;1,2,"")</f>
      </c>
      <c r="C28" s="414"/>
      <c r="D28" s="415"/>
      <c r="E28" s="415"/>
      <c r="F28" s="415"/>
      <c r="G28" s="416"/>
      <c r="H28" s="417"/>
      <c r="I28" s="403"/>
      <c r="J28" s="417"/>
      <c r="K28" s="403"/>
      <c r="L28" s="404"/>
      <c r="M28" s="405"/>
      <c r="N28" s="405"/>
      <c r="O28" s="405"/>
      <c r="P28" s="405"/>
      <c r="Q28" s="406"/>
      <c r="Y28" s="29" t="s">
        <v>15</v>
      </c>
    </row>
    <row r="29" spans="2:25" ht="15.75">
      <c r="B29" s="3">
        <f>IF(N15&gt;2,3,"")</f>
      </c>
      <c r="C29" s="414"/>
      <c r="D29" s="415"/>
      <c r="E29" s="415"/>
      <c r="F29" s="415"/>
      <c r="G29" s="416"/>
      <c r="H29" s="417"/>
      <c r="I29" s="403"/>
      <c r="J29" s="417"/>
      <c r="K29" s="403"/>
      <c r="L29" s="404"/>
      <c r="M29" s="405"/>
      <c r="N29" s="405"/>
      <c r="O29" s="405"/>
      <c r="P29" s="405"/>
      <c r="Q29" s="406"/>
      <c r="Y29" s="29" t="s">
        <v>16</v>
      </c>
    </row>
    <row r="30" spans="2:25" ht="15.75">
      <c r="B30" s="3">
        <f>IF(N15&gt;3,4,"")</f>
      </c>
      <c r="C30" s="414"/>
      <c r="D30" s="415"/>
      <c r="E30" s="415"/>
      <c r="F30" s="415"/>
      <c r="G30" s="416"/>
      <c r="H30" s="417"/>
      <c r="I30" s="403"/>
      <c r="J30" s="417"/>
      <c r="K30" s="403"/>
      <c r="L30" s="404"/>
      <c r="M30" s="405"/>
      <c r="N30" s="405"/>
      <c r="O30" s="405"/>
      <c r="P30" s="405"/>
      <c r="Q30" s="406"/>
      <c r="Y30" s="29" t="s">
        <v>17</v>
      </c>
    </row>
    <row r="31" spans="2:25" ht="15.75">
      <c r="B31" s="3">
        <f>IF(N15&gt;4,5,"")</f>
      </c>
      <c r="C31" s="414"/>
      <c r="D31" s="415"/>
      <c r="E31" s="415"/>
      <c r="F31" s="415"/>
      <c r="G31" s="416"/>
      <c r="H31" s="417"/>
      <c r="I31" s="403"/>
      <c r="J31" s="417"/>
      <c r="K31" s="403"/>
      <c r="L31" s="404"/>
      <c r="M31" s="405"/>
      <c r="N31" s="405"/>
      <c r="O31" s="405"/>
      <c r="P31" s="405"/>
      <c r="Q31" s="406"/>
      <c r="Y31" s="29" t="s">
        <v>18</v>
      </c>
    </row>
    <row r="32" spans="2:25" ht="15.75">
      <c r="B32" s="3">
        <f>IF(N15&gt;5,6,"")</f>
      </c>
      <c r="C32" s="414"/>
      <c r="D32" s="415"/>
      <c r="E32" s="415"/>
      <c r="F32" s="415"/>
      <c r="G32" s="416"/>
      <c r="H32" s="417"/>
      <c r="I32" s="403"/>
      <c r="J32" s="417"/>
      <c r="K32" s="403"/>
      <c r="L32" s="404"/>
      <c r="M32" s="405"/>
      <c r="N32" s="405"/>
      <c r="O32" s="405"/>
      <c r="P32" s="405"/>
      <c r="Q32" s="406"/>
      <c r="Y32" s="29" t="s">
        <v>19</v>
      </c>
    </row>
    <row r="33" spans="2:25" ht="15.75">
      <c r="B33" s="3">
        <f>IF(N15&gt;6,7,"")</f>
      </c>
      <c r="C33" s="414"/>
      <c r="D33" s="415"/>
      <c r="E33" s="415"/>
      <c r="F33" s="415"/>
      <c r="G33" s="416"/>
      <c r="H33" s="417"/>
      <c r="I33" s="403"/>
      <c r="J33" s="417"/>
      <c r="K33" s="403"/>
      <c r="L33" s="404"/>
      <c r="M33" s="405"/>
      <c r="N33" s="405"/>
      <c r="O33" s="405"/>
      <c r="P33" s="405"/>
      <c r="Q33" s="406"/>
      <c r="Y33" s="29" t="s">
        <v>20</v>
      </c>
    </row>
    <row r="34" spans="2:17" ht="15.75">
      <c r="B34" s="3">
        <f>IF(N15&gt;7,8,"")</f>
      </c>
      <c r="C34" s="414"/>
      <c r="D34" s="415"/>
      <c r="E34" s="415"/>
      <c r="F34" s="415"/>
      <c r="G34" s="416"/>
      <c r="H34" s="417"/>
      <c r="I34" s="403"/>
      <c r="J34" s="417"/>
      <c r="K34" s="403"/>
      <c r="L34" s="404"/>
      <c r="M34" s="405"/>
      <c r="N34" s="405"/>
      <c r="O34" s="405"/>
      <c r="P34" s="405"/>
      <c r="Q34" s="406"/>
    </row>
    <row r="35" spans="2:26" ht="15.75">
      <c r="B35" s="3">
        <f>IF(N15&gt;8,9,"")</f>
      </c>
      <c r="C35" s="414"/>
      <c r="D35" s="415"/>
      <c r="E35" s="415"/>
      <c r="F35" s="415"/>
      <c r="G35" s="416"/>
      <c r="H35" s="417"/>
      <c r="I35" s="403"/>
      <c r="J35" s="417"/>
      <c r="K35" s="403"/>
      <c r="L35" s="404"/>
      <c r="M35" s="405"/>
      <c r="N35" s="405"/>
      <c r="O35" s="405"/>
      <c r="P35" s="405"/>
      <c r="Q35" s="406"/>
      <c r="X35" s="16">
        <f>IF(Z35,10,"")</f>
      </c>
      <c r="Y35" s="18" t="s">
        <v>320</v>
      </c>
      <c r="Z35" s="1"/>
    </row>
    <row r="36" spans="2:17" ht="15.75">
      <c r="B36" s="3">
        <f>IF(N15&gt;9,10,"")</f>
      </c>
      <c r="C36" s="414"/>
      <c r="D36" s="415"/>
      <c r="E36" s="415"/>
      <c r="F36" s="415"/>
      <c r="G36" s="416"/>
      <c r="H36" s="417"/>
      <c r="I36" s="403"/>
      <c r="J36" s="417"/>
      <c r="K36" s="403"/>
      <c r="L36" s="404"/>
      <c r="M36" s="405"/>
      <c r="N36" s="405"/>
      <c r="O36" s="405"/>
      <c r="P36" s="405"/>
      <c r="Q36" s="406"/>
    </row>
    <row r="37" spans="2:17" ht="15.75">
      <c r="B37" s="3">
        <f>IF(N15&gt;10,11,"")</f>
      </c>
      <c r="C37" s="414"/>
      <c r="D37" s="415"/>
      <c r="E37" s="415"/>
      <c r="F37" s="415"/>
      <c r="G37" s="416"/>
      <c r="H37" s="417"/>
      <c r="I37" s="403"/>
      <c r="J37" s="417"/>
      <c r="K37" s="403"/>
      <c r="L37" s="404"/>
      <c r="M37" s="405"/>
      <c r="N37" s="405"/>
      <c r="O37" s="405"/>
      <c r="P37" s="405"/>
      <c r="Q37" s="406"/>
    </row>
    <row r="38" spans="2:17" ht="15.75">
      <c r="B38" s="3">
        <f>IF(N15&gt;11,12,"")</f>
      </c>
      <c r="C38" s="414"/>
      <c r="D38" s="415"/>
      <c r="E38" s="415"/>
      <c r="F38" s="415"/>
      <c r="G38" s="416"/>
      <c r="H38" s="417"/>
      <c r="I38" s="403"/>
      <c r="J38" s="417"/>
      <c r="K38" s="403"/>
      <c r="L38" s="404"/>
      <c r="M38" s="405"/>
      <c r="N38" s="405"/>
      <c r="O38" s="405"/>
      <c r="P38" s="405"/>
      <c r="Q38" s="406"/>
    </row>
    <row r="39" spans="2:17" ht="15.75">
      <c r="B39" s="3">
        <f>IF(N15&gt;12,13,"")</f>
      </c>
      <c r="C39" s="414"/>
      <c r="D39" s="415"/>
      <c r="E39" s="415"/>
      <c r="F39" s="415"/>
      <c r="G39" s="416"/>
      <c r="H39" s="417"/>
      <c r="I39" s="403"/>
      <c r="J39" s="417"/>
      <c r="K39" s="403"/>
      <c r="L39" s="404"/>
      <c r="M39" s="405"/>
      <c r="N39" s="405"/>
      <c r="O39" s="405"/>
      <c r="P39" s="405"/>
      <c r="Q39" s="406"/>
    </row>
    <row r="40" spans="2:17" ht="15.75">
      <c r="B40" s="3">
        <f>IF(N15&gt;13,14,"")</f>
      </c>
      <c r="C40" s="414"/>
      <c r="D40" s="415"/>
      <c r="E40" s="415"/>
      <c r="F40" s="415"/>
      <c r="G40" s="416"/>
      <c r="H40" s="417"/>
      <c r="I40" s="403"/>
      <c r="J40" s="417"/>
      <c r="K40" s="403"/>
      <c r="L40" s="404"/>
      <c r="M40" s="405"/>
      <c r="N40" s="405"/>
      <c r="O40" s="405"/>
      <c r="P40" s="405"/>
      <c r="Q40" s="406"/>
    </row>
    <row r="41" spans="2:17" ht="15.75">
      <c r="B41" s="3">
        <f>IF(N15&gt;14,15,"")</f>
      </c>
      <c r="C41" s="414"/>
      <c r="D41" s="415"/>
      <c r="E41" s="415"/>
      <c r="F41" s="415"/>
      <c r="G41" s="416"/>
      <c r="H41" s="417"/>
      <c r="I41" s="403"/>
      <c r="J41" s="417"/>
      <c r="K41" s="403"/>
      <c r="L41" s="404"/>
      <c r="M41" s="405"/>
      <c r="N41" s="405"/>
      <c r="O41" s="405"/>
      <c r="P41" s="405"/>
      <c r="Q41" s="406"/>
    </row>
    <row r="42" spans="2:17" ht="15.75">
      <c r="B42" s="3">
        <f>IF(N15&gt;15,16,"")</f>
      </c>
      <c r="C42" s="414"/>
      <c r="D42" s="415"/>
      <c r="E42" s="415"/>
      <c r="F42" s="415"/>
      <c r="G42" s="416"/>
      <c r="H42" s="417"/>
      <c r="I42" s="403"/>
      <c r="J42" s="417"/>
      <c r="K42" s="403"/>
      <c r="L42" s="404"/>
      <c r="M42" s="405"/>
      <c r="N42" s="405"/>
      <c r="O42" s="405"/>
      <c r="P42" s="405"/>
      <c r="Q42" s="406"/>
    </row>
    <row r="43" spans="2:17" ht="15.75">
      <c r="B43" s="3">
        <f>IF(N15&gt;16,17,"")</f>
      </c>
      <c r="C43" s="414"/>
      <c r="D43" s="415"/>
      <c r="E43" s="415"/>
      <c r="F43" s="415"/>
      <c r="G43" s="416"/>
      <c r="H43" s="417"/>
      <c r="I43" s="403"/>
      <c r="J43" s="417"/>
      <c r="K43" s="403"/>
      <c r="L43" s="404"/>
      <c r="M43" s="405"/>
      <c r="N43" s="405"/>
      <c r="O43" s="405"/>
      <c r="P43" s="405"/>
      <c r="Q43" s="406"/>
    </row>
    <row r="44" spans="2:17" ht="15.75">
      <c r="B44" s="3">
        <f>IF(N15&gt;17,18,"")</f>
      </c>
      <c r="C44" s="414"/>
      <c r="D44" s="415"/>
      <c r="E44" s="415"/>
      <c r="F44" s="415"/>
      <c r="G44" s="416"/>
      <c r="H44" s="417"/>
      <c r="I44" s="403"/>
      <c r="J44" s="417"/>
      <c r="K44" s="403"/>
      <c r="L44" s="404"/>
      <c r="M44" s="405"/>
      <c r="N44" s="405"/>
      <c r="O44" s="405"/>
      <c r="P44" s="405"/>
      <c r="Q44" s="406"/>
    </row>
    <row r="45" spans="2:17" ht="15.75">
      <c r="B45" s="3">
        <f>IF(N15&gt;18,19,"")</f>
      </c>
      <c r="C45" s="414"/>
      <c r="D45" s="415"/>
      <c r="E45" s="415"/>
      <c r="F45" s="415"/>
      <c r="G45" s="416"/>
      <c r="H45" s="417"/>
      <c r="I45" s="403"/>
      <c r="J45" s="417"/>
      <c r="K45" s="403"/>
      <c r="L45" s="404"/>
      <c r="M45" s="405"/>
      <c r="N45" s="405"/>
      <c r="O45" s="405"/>
      <c r="P45" s="405"/>
      <c r="Q45" s="406"/>
    </row>
    <row r="46" spans="2:17" ht="15.75">
      <c r="B46" s="4">
        <f>IF(N15&gt;19,20,"")</f>
      </c>
      <c r="C46" s="411"/>
      <c r="D46" s="412"/>
      <c r="E46" s="412"/>
      <c r="F46" s="412"/>
      <c r="G46" s="413"/>
      <c r="H46" s="400"/>
      <c r="I46" s="401"/>
      <c r="J46" s="400"/>
      <c r="K46" s="401"/>
      <c r="L46" s="288"/>
      <c r="M46" s="418"/>
      <c r="N46" s="418"/>
      <c r="O46" s="418"/>
      <c r="P46" s="418"/>
      <c r="Q46" s="419"/>
    </row>
    <row r="47" spans="13:17" ht="15.75">
      <c r="M47" s="410" t="s">
        <v>36</v>
      </c>
      <c r="N47" s="410"/>
      <c r="O47" s="410"/>
      <c r="P47" s="410"/>
      <c r="Q47" s="410"/>
    </row>
    <row r="48" spans="2:17" ht="16.5" thickBot="1">
      <c r="B48" s="409" t="s">
        <v>30</v>
      </c>
      <c r="C48" s="409"/>
      <c r="D48" s="409"/>
      <c r="E48" s="409"/>
      <c r="F48" s="34"/>
      <c r="M48" s="402" t="s">
        <v>31</v>
      </c>
      <c r="N48" s="402"/>
      <c r="O48" s="402"/>
      <c r="P48" s="402"/>
      <c r="Q48" s="402"/>
    </row>
    <row r="49" spans="2:17" ht="16.5" thickBot="1">
      <c r="B49" s="408" t="s">
        <v>428</v>
      </c>
      <c r="C49" s="408"/>
      <c r="D49" s="408"/>
      <c r="E49" s="408"/>
      <c r="F49" s="27"/>
      <c r="M49" s="407" t="s">
        <v>87</v>
      </c>
      <c r="N49" s="407"/>
      <c r="O49" s="407"/>
      <c r="P49" s="407"/>
      <c r="Q49" s="407"/>
    </row>
    <row r="53" ht="15.75">
      <c r="B53" s="35" t="s">
        <v>196</v>
      </c>
    </row>
    <row r="54" ht="15.75">
      <c r="B54" s="35" t="s">
        <v>414</v>
      </c>
    </row>
  </sheetData>
  <sheetProtection/>
  <protectedRanges>
    <protectedRange sqref="H27:I46" name="Range1_1_1_1"/>
    <protectedRange sqref="J27:K46" name="Range1_1_2_1"/>
    <protectedRange sqref="C28:G46" name="Range1_1_4"/>
    <protectedRange sqref="L27:Q46" name="Range1_1_3_1"/>
    <protectedRange sqref="N15:Q15" name="Range1_2_1"/>
    <protectedRange sqref="C27:G27" name="Range1_1_5"/>
  </protectedRanges>
  <mergeCells count="123">
    <mergeCell ref="B8:I8"/>
    <mergeCell ref="E14:F14"/>
    <mergeCell ref="K13:M13"/>
    <mergeCell ref="N12:Q12"/>
    <mergeCell ref="K10:M10"/>
    <mergeCell ref="B10:D10"/>
    <mergeCell ref="B11:D11"/>
    <mergeCell ref="E10:J10"/>
    <mergeCell ref="E11:J11"/>
    <mergeCell ref="C6:E6"/>
    <mergeCell ref="F6:H6"/>
    <mergeCell ref="K6:M6"/>
    <mergeCell ref="N6:P6"/>
    <mergeCell ref="N1:Q1"/>
    <mergeCell ref="B2:Q2"/>
    <mergeCell ref="B3:Q3"/>
    <mergeCell ref="D4:O4"/>
    <mergeCell ref="N11:Q11"/>
    <mergeCell ref="N10:Q10"/>
    <mergeCell ref="K12:M12"/>
    <mergeCell ref="C26:G26"/>
    <mergeCell ref="H26:I26"/>
    <mergeCell ref="E13:J13"/>
    <mergeCell ref="B12:D12"/>
    <mergeCell ref="B13:D13"/>
    <mergeCell ref="K11:M11"/>
    <mergeCell ref="C34:G34"/>
    <mergeCell ref="N14:Q14"/>
    <mergeCell ref="K14:M14"/>
    <mergeCell ref="G14:J14"/>
    <mergeCell ref="E12:J12"/>
    <mergeCell ref="J26:K26"/>
    <mergeCell ref="B14:D14"/>
    <mergeCell ref="N13:Q13"/>
    <mergeCell ref="N15:Q15"/>
    <mergeCell ref="J35:K35"/>
    <mergeCell ref="J33:K33"/>
    <mergeCell ref="J39:K39"/>
    <mergeCell ref="J36:K36"/>
    <mergeCell ref="J38:K38"/>
    <mergeCell ref="J37:K37"/>
    <mergeCell ref="H36:I36"/>
    <mergeCell ref="L46:Q46"/>
    <mergeCell ref="J46:K46"/>
    <mergeCell ref="J40:K40"/>
    <mergeCell ref="J44:K44"/>
    <mergeCell ref="C29:G29"/>
    <mergeCell ref="C28:G28"/>
    <mergeCell ref="L32:Q32"/>
    <mergeCell ref="L33:Q33"/>
    <mergeCell ref="H32:I32"/>
    <mergeCell ref="L28:Q28"/>
    <mergeCell ref="L30:Q30"/>
    <mergeCell ref="H28:I28"/>
    <mergeCell ref="B15:D15"/>
    <mergeCell ref="L27:Q27"/>
    <mergeCell ref="C27:G27"/>
    <mergeCell ref="J28:K28"/>
    <mergeCell ref="K15:M15"/>
    <mergeCell ref="E15:J15"/>
    <mergeCell ref="L26:Q26"/>
    <mergeCell ref="M48:Q48"/>
    <mergeCell ref="J43:K43"/>
    <mergeCell ref="H27:I27"/>
    <mergeCell ref="J27:K27"/>
    <mergeCell ref="L34:Q34"/>
    <mergeCell ref="H34:I34"/>
    <mergeCell ref="L35:Q35"/>
    <mergeCell ref="J34:K34"/>
    <mergeCell ref="L37:Q37"/>
    <mergeCell ref="L36:Q36"/>
    <mergeCell ref="B49:E49"/>
    <mergeCell ref="C43:G43"/>
    <mergeCell ref="H46:I46"/>
    <mergeCell ref="C42:G42"/>
    <mergeCell ref="H42:I42"/>
    <mergeCell ref="C44:G44"/>
    <mergeCell ref="H43:I43"/>
    <mergeCell ref="M49:Q49"/>
    <mergeCell ref="H29:I29"/>
    <mergeCell ref="J29:K29"/>
    <mergeCell ref="L43:Q43"/>
    <mergeCell ref="L45:Q45"/>
    <mergeCell ref="L44:Q44"/>
    <mergeCell ref="L29:Q29"/>
    <mergeCell ref="L40:Q40"/>
    <mergeCell ref="L39:Q39"/>
    <mergeCell ref="L38:Q38"/>
    <mergeCell ref="L41:Q41"/>
    <mergeCell ref="H38:I38"/>
    <mergeCell ref="C45:G45"/>
    <mergeCell ref="H45:I45"/>
    <mergeCell ref="H44:I44"/>
    <mergeCell ref="C38:G38"/>
    <mergeCell ref="H39:I39"/>
    <mergeCell ref="H40:I40"/>
    <mergeCell ref="C41:G41"/>
    <mergeCell ref="L42:Q42"/>
    <mergeCell ref="C37:G37"/>
    <mergeCell ref="C35:G35"/>
    <mergeCell ref="C36:G36"/>
    <mergeCell ref="J45:K45"/>
    <mergeCell ref="J41:K41"/>
    <mergeCell ref="H41:I41"/>
    <mergeCell ref="C39:G39"/>
    <mergeCell ref="H37:I37"/>
    <mergeCell ref="H35:I35"/>
    <mergeCell ref="J42:K42"/>
    <mergeCell ref="J31:K31"/>
    <mergeCell ref="J32:K32"/>
    <mergeCell ref="H33:I33"/>
    <mergeCell ref="C32:G32"/>
    <mergeCell ref="C33:G33"/>
    <mergeCell ref="B48:E48"/>
    <mergeCell ref="M47:Q47"/>
    <mergeCell ref="C46:G46"/>
    <mergeCell ref="C30:G30"/>
    <mergeCell ref="H30:I30"/>
    <mergeCell ref="C31:G31"/>
    <mergeCell ref="J30:K30"/>
    <mergeCell ref="H31:I31"/>
    <mergeCell ref="L31:Q31"/>
    <mergeCell ref="C40:G40"/>
  </mergeCells>
  <dataValidations count="4">
    <dataValidation allowBlank="1" sqref="E13:J13 L27:Q46 C27:G46"/>
    <dataValidation type="whole" allowBlank="1" showInputMessage="1" showErrorMessage="1" prompt="m2" errorTitle="Lỗi nhập dữ liệu" error="Bạn chỉ được phép nhập số nguyên m2 tối đa 200000, tối thiểu 10" sqref="H27:I46">
      <formula1>10</formula1>
      <formula2>200000</formula2>
    </dataValidation>
    <dataValidation type="whole" allowBlank="1" showInputMessage="1" showErrorMessage="1" prompt="m" errorTitle="Lỗi nhập dữ liệu" error="Bạn chỉ được phép nhập số nguyên m tối đa 50000, tối thiểu 50" sqref="J27:K46">
      <formula1>50</formula1>
      <formula2>50000</formula2>
    </dataValidation>
    <dataValidation type="textLength" showInputMessage="1" showErrorMessage="1" prompt="Chú ý nhập chính xác mã trường!" error="Phai nhap du 8 ky tu" sqref="F6:H6">
      <formula1>8</formula1>
      <formula2>8</formula2>
    </dataValidation>
  </dataValidations>
  <hyperlinks>
    <hyperlink ref="N13" r:id="rId1" display="c1thuongthanh@longbien.edu.vn"/>
  </hyperlinks>
  <printOptions/>
  <pageMargins left="0.926811023622047" right="0.236220472440945" top="0.511811023622047" bottom="0.511811023622047" header="0" footer="0.236220472440945"/>
  <pageSetup horizontalDpi="600" verticalDpi="600" orientation="portrait" scale="8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Z54"/>
  <sheetViews>
    <sheetView showGridLines="0" zoomScalePageLayoutView="0" workbookViewId="0" topLeftCell="B1">
      <selection activeCell="S16" sqref="S16"/>
    </sheetView>
  </sheetViews>
  <sheetFormatPr defaultColWidth="8.8984375" defaultRowHeight="15"/>
  <cols>
    <col min="1" max="1" width="1.59765625" style="16" customWidth="1"/>
    <col min="2" max="3" width="4.59765625" style="16" customWidth="1"/>
    <col min="4" max="4" width="6.8984375" style="16" customWidth="1"/>
    <col min="5" max="12" width="4.59765625" style="16" customWidth="1"/>
    <col min="13" max="13" width="8.5" style="16" customWidth="1"/>
    <col min="14" max="16" width="4.59765625" style="16" customWidth="1"/>
    <col min="17" max="17" width="7" style="16" customWidth="1"/>
    <col min="18" max="23" width="9" style="16" customWidth="1"/>
    <col min="24" max="24" width="9" style="16" hidden="1" customWidth="1"/>
    <col min="25" max="25" width="23.59765625" style="16" hidden="1" customWidth="1"/>
    <col min="26" max="26" width="8.09765625" style="16" hidden="1" customWidth="1"/>
    <col min="27" max="16384" width="8.8984375" style="16" customWidth="1"/>
  </cols>
  <sheetData>
    <row r="1" spans="14:17" ht="15.75">
      <c r="N1" s="452" t="s">
        <v>314</v>
      </c>
      <c r="O1" s="452"/>
      <c r="P1" s="452"/>
      <c r="Q1" s="452"/>
    </row>
    <row r="2" spans="2:17" ht="24" customHeight="1">
      <c r="B2" s="453" t="s">
        <v>32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</row>
    <row r="3" spans="2:26" ht="17.25" customHeight="1" thickBot="1">
      <c r="B3" s="454" t="s">
        <v>21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X3" s="16" t="s">
        <v>312</v>
      </c>
      <c r="Y3" s="25"/>
      <c r="Z3" s="25" t="s">
        <v>313</v>
      </c>
    </row>
    <row r="4" spans="3:26" ht="19.5" customHeight="1" thickBot="1">
      <c r="C4" s="17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X4" s="16" t="str">
        <f>LOOKUP(Z4,{1,2,3,4},{"43","44","46","50"})</f>
        <v>50</v>
      </c>
      <c r="Y4" s="18" t="s">
        <v>221</v>
      </c>
      <c r="Z4" s="1">
        <v>4</v>
      </c>
    </row>
    <row r="5" spans="3:26" ht="16.5" thickBot="1">
      <c r="C5" s="19"/>
      <c r="D5" s="20"/>
      <c r="E5" s="21"/>
      <c r="F5" s="21"/>
      <c r="G5" s="21"/>
      <c r="H5" s="22"/>
      <c r="X5" s="16" t="str">
        <f>LOOKUP(Z5,{1,2,3,4},{"4","40","41","42"})</f>
        <v>4</v>
      </c>
      <c r="Y5" s="18" t="s">
        <v>109</v>
      </c>
      <c r="Z5" s="1">
        <v>1</v>
      </c>
    </row>
    <row r="6" spans="3:26" ht="17.25" thickBot="1">
      <c r="C6" s="456" t="s">
        <v>22</v>
      </c>
      <c r="D6" s="456"/>
      <c r="E6" s="456"/>
      <c r="F6" s="457"/>
      <c r="G6" s="457"/>
      <c r="H6" s="457"/>
      <c r="I6" s="21"/>
      <c r="J6" s="21"/>
      <c r="K6" s="458" t="s">
        <v>23</v>
      </c>
      <c r="L6" s="458"/>
      <c r="M6" s="458"/>
      <c r="N6" s="477"/>
      <c r="O6" s="477"/>
      <c r="P6" s="477"/>
      <c r="X6" s="16">
        <f>IF(Z6,8,"")</f>
      </c>
      <c r="Y6" s="18" t="s">
        <v>327</v>
      </c>
      <c r="Z6" s="1" t="b">
        <v>0</v>
      </c>
    </row>
    <row r="7" spans="24:26" ht="4.5" customHeight="1">
      <c r="X7" s="16">
        <f>IF(Z7,15,"")</f>
      </c>
      <c r="Y7" s="18" t="s">
        <v>328</v>
      </c>
      <c r="Z7" s="1" t="b">
        <v>0</v>
      </c>
    </row>
    <row r="8" spans="2:26" s="23" customFormat="1" ht="21" customHeight="1">
      <c r="B8" s="465" t="s">
        <v>184</v>
      </c>
      <c r="C8" s="465"/>
      <c r="D8" s="465"/>
      <c r="E8" s="465"/>
      <c r="F8" s="465"/>
      <c r="G8" s="465"/>
      <c r="H8" s="465"/>
      <c r="I8" s="465"/>
      <c r="X8" s="16">
        <f>IF(Z8,7,"")</f>
      </c>
      <c r="Y8" s="18" t="s">
        <v>220</v>
      </c>
      <c r="Z8" s="1" t="b">
        <v>0</v>
      </c>
    </row>
    <row r="9" spans="2:26" s="23" customFormat="1" ht="4.5" customHeight="1">
      <c r="B9" s="16"/>
      <c r="C9" s="16"/>
      <c r="D9" s="16"/>
      <c r="E9" s="16"/>
      <c r="F9" s="16"/>
      <c r="G9" s="16"/>
      <c r="H9" s="16"/>
      <c r="I9" s="16"/>
      <c r="J9" s="16"/>
      <c r="K9" s="24"/>
      <c r="L9" s="16"/>
      <c r="M9" s="16"/>
      <c r="N9" s="16"/>
      <c r="O9" s="16"/>
      <c r="P9" s="16"/>
      <c r="Q9" s="16"/>
      <c r="X9" s="16">
        <f>IF(Z9,8,"")</f>
      </c>
      <c r="Y9" s="18" t="s">
        <v>192</v>
      </c>
      <c r="Z9" s="1" t="b">
        <v>0</v>
      </c>
    </row>
    <row r="10" spans="2:26" ht="16.5">
      <c r="B10" s="468" t="s">
        <v>24</v>
      </c>
      <c r="C10" s="469"/>
      <c r="D10" s="470"/>
      <c r="E10" s="446"/>
      <c r="F10" s="446"/>
      <c r="G10" s="446"/>
      <c r="H10" s="446"/>
      <c r="I10" s="446"/>
      <c r="J10" s="446"/>
      <c r="K10" s="468" t="s">
        <v>25</v>
      </c>
      <c r="L10" s="469"/>
      <c r="M10" s="470"/>
      <c r="N10" s="446"/>
      <c r="O10" s="446"/>
      <c r="P10" s="446"/>
      <c r="Q10" s="446"/>
      <c r="X10" s="16">
        <f>IF(Z10,12,"")</f>
      </c>
      <c r="Y10" s="18" t="s">
        <v>329</v>
      </c>
      <c r="Z10" s="1" t="b">
        <v>0</v>
      </c>
    </row>
    <row r="11" spans="2:26" ht="16.5">
      <c r="B11" s="449" t="s">
        <v>26</v>
      </c>
      <c r="C11" s="450"/>
      <c r="D11" s="451"/>
      <c r="E11" s="476"/>
      <c r="F11" s="476"/>
      <c r="G11" s="476"/>
      <c r="H11" s="476"/>
      <c r="I11" s="476"/>
      <c r="J11" s="476"/>
      <c r="K11" s="420" t="s">
        <v>34</v>
      </c>
      <c r="L11" s="421"/>
      <c r="M11" s="422"/>
      <c r="N11" s="423"/>
      <c r="O11" s="423"/>
      <c r="P11" s="423"/>
      <c r="Q11" s="423"/>
      <c r="X11" s="16">
        <f>IF(Z11,9,"")</f>
      </c>
      <c r="Y11" s="18" t="s">
        <v>330</v>
      </c>
      <c r="Z11" s="1" t="b">
        <v>0</v>
      </c>
    </row>
    <row r="12" spans="2:26" ht="16.5">
      <c r="B12" s="449" t="s">
        <v>27</v>
      </c>
      <c r="C12" s="450"/>
      <c r="D12" s="451"/>
      <c r="E12" s="427"/>
      <c r="F12" s="428"/>
      <c r="G12" s="428"/>
      <c r="H12" s="428"/>
      <c r="I12" s="428"/>
      <c r="J12" s="429"/>
      <c r="K12" s="420" t="s">
        <v>0</v>
      </c>
      <c r="L12" s="421"/>
      <c r="M12" s="422"/>
      <c r="N12" s="414"/>
      <c r="O12" s="415"/>
      <c r="P12" s="415"/>
      <c r="Q12" s="416"/>
      <c r="X12" s="16">
        <f>IF(Z12,13,"")</f>
      </c>
      <c r="Y12" s="18" t="s">
        <v>331</v>
      </c>
      <c r="Z12" s="1" t="b">
        <v>0</v>
      </c>
    </row>
    <row r="13" spans="2:26" ht="16.5">
      <c r="B13" s="462" t="s">
        <v>33</v>
      </c>
      <c r="C13" s="463"/>
      <c r="D13" s="464"/>
      <c r="E13" s="427"/>
      <c r="F13" s="428"/>
      <c r="G13" s="428"/>
      <c r="H13" s="428"/>
      <c r="I13" s="428"/>
      <c r="J13" s="429"/>
      <c r="K13" s="420" t="s">
        <v>1</v>
      </c>
      <c r="L13" s="421"/>
      <c r="M13" s="422"/>
      <c r="N13" s="423"/>
      <c r="O13" s="423"/>
      <c r="P13" s="423"/>
      <c r="Q13" s="423"/>
      <c r="X13" s="16">
        <f>IF(Z13,13,"")</f>
      </c>
      <c r="Y13" s="18" t="s">
        <v>132</v>
      </c>
      <c r="Z13" s="1" t="b">
        <v>0</v>
      </c>
    </row>
    <row r="14" spans="2:26" ht="18.75">
      <c r="B14" s="431" t="s">
        <v>110</v>
      </c>
      <c r="C14" s="432"/>
      <c r="D14" s="433"/>
      <c r="E14" s="471"/>
      <c r="F14" s="467"/>
      <c r="G14" s="424"/>
      <c r="H14" s="425"/>
      <c r="I14" s="425"/>
      <c r="J14" s="426"/>
      <c r="K14" s="420" t="s">
        <v>2</v>
      </c>
      <c r="L14" s="421"/>
      <c r="M14" s="422"/>
      <c r="N14" s="472"/>
      <c r="O14" s="472"/>
      <c r="P14" s="472"/>
      <c r="Q14" s="472"/>
      <c r="Y14" s="18" t="s">
        <v>189</v>
      </c>
      <c r="Z14" s="25"/>
    </row>
    <row r="15" spans="2:26" ht="18.75">
      <c r="B15" s="397" t="s">
        <v>94</v>
      </c>
      <c r="C15" s="398"/>
      <c r="D15" s="393"/>
      <c r="E15" s="443"/>
      <c r="F15" s="444"/>
      <c r="G15" s="444"/>
      <c r="H15" s="444"/>
      <c r="I15" s="444"/>
      <c r="J15" s="445"/>
      <c r="K15" s="440" t="s">
        <v>130</v>
      </c>
      <c r="L15" s="441"/>
      <c r="M15" s="442"/>
      <c r="N15" s="473"/>
      <c r="O15" s="474"/>
      <c r="P15" s="474"/>
      <c r="Q15" s="475"/>
      <c r="X15" s="16">
        <f>IF(Y15=E14,Z15,"")</f>
      </c>
      <c r="Y15" s="18" t="s">
        <v>190</v>
      </c>
      <c r="Z15" s="25">
        <v>1</v>
      </c>
    </row>
    <row r="16" spans="1:26" ht="15.75">
      <c r="A16" s="22"/>
      <c r="B16" s="26" t="s">
        <v>131</v>
      </c>
      <c r="C16" s="27"/>
      <c r="D16" s="27"/>
      <c r="E16" s="27"/>
      <c r="F16" s="28"/>
      <c r="G16" s="28"/>
      <c r="X16" s="16">
        <f>IF(Y16=E14,Z16,"")</f>
      </c>
      <c r="Y16" s="18" t="s">
        <v>191</v>
      </c>
      <c r="Z16" s="25">
        <v>2</v>
      </c>
    </row>
    <row r="17" spans="2:26" ht="15.75">
      <c r="B17" s="26" t="s">
        <v>180</v>
      </c>
      <c r="Y17" s="25"/>
      <c r="Z17" s="25"/>
    </row>
    <row r="18" spans="1:26" ht="15.75">
      <c r="A18" s="22"/>
      <c r="B18" s="28"/>
      <c r="C18" s="27"/>
      <c r="D18" s="27"/>
      <c r="E18" s="27"/>
      <c r="F18" s="28"/>
      <c r="G18" s="28"/>
      <c r="Y18" s="29" t="s">
        <v>5</v>
      </c>
      <c r="Z18" s="25"/>
    </row>
    <row r="19" spans="18:26" ht="15.75">
      <c r="R19" s="91"/>
      <c r="Y19" s="29" t="s">
        <v>6</v>
      </c>
      <c r="Z19" s="25"/>
    </row>
    <row r="20" spans="2:25" ht="15.75">
      <c r="B20" s="30"/>
      <c r="C20" s="30"/>
      <c r="R20" s="91">
        <f>IF(AND(Z4=3,Z10=TRUE),"Sai khuyết tật","")</f>
      </c>
      <c r="Y20" s="29" t="s">
        <v>7</v>
      </c>
    </row>
    <row r="21" ht="15.75">
      <c r="Y21" s="29" t="s">
        <v>8</v>
      </c>
    </row>
    <row r="22" spans="18:25" ht="15.75">
      <c r="R22" s="91">
        <f>IF(AND(Z4=1,Z11=TRUE),"Sai bán trú","")</f>
      </c>
      <c r="Y22" s="29" t="s">
        <v>9</v>
      </c>
    </row>
    <row r="23" ht="15.75">
      <c r="Y23" s="29" t="s">
        <v>10</v>
      </c>
    </row>
    <row r="24" spans="10:25" ht="15.75">
      <c r="J24" s="31"/>
      <c r="Y24" s="29" t="s">
        <v>11</v>
      </c>
    </row>
    <row r="25" spans="10:25" ht="15.75">
      <c r="J25" s="32"/>
      <c r="Y25" s="29" t="s">
        <v>12</v>
      </c>
    </row>
    <row r="26" spans="2:26" s="23" customFormat="1" ht="18" customHeight="1">
      <c r="B26" s="33" t="s">
        <v>3</v>
      </c>
      <c r="C26" s="430" t="s">
        <v>209</v>
      </c>
      <c r="D26" s="430"/>
      <c r="E26" s="430"/>
      <c r="F26" s="430"/>
      <c r="G26" s="430"/>
      <c r="H26" s="447" t="s">
        <v>28</v>
      </c>
      <c r="I26" s="448"/>
      <c r="J26" s="430" t="s">
        <v>29</v>
      </c>
      <c r="K26" s="430"/>
      <c r="L26" s="430" t="s">
        <v>35</v>
      </c>
      <c r="M26" s="430"/>
      <c r="N26" s="430"/>
      <c r="O26" s="430"/>
      <c r="P26" s="430"/>
      <c r="Q26" s="430"/>
      <c r="Y26" s="29" t="s">
        <v>13</v>
      </c>
      <c r="Z26" s="16"/>
    </row>
    <row r="27" spans="2:25" ht="15.75">
      <c r="B27" s="2">
        <f>IF(N15&gt;0,1,"")</f>
      </c>
      <c r="C27" s="390"/>
      <c r="D27" s="391"/>
      <c r="E27" s="391"/>
      <c r="F27" s="391"/>
      <c r="G27" s="384"/>
      <c r="H27" s="399"/>
      <c r="I27" s="396"/>
      <c r="J27" s="399"/>
      <c r="K27" s="396"/>
      <c r="L27" s="394"/>
      <c r="M27" s="395"/>
      <c r="N27" s="395"/>
      <c r="O27" s="395"/>
      <c r="P27" s="395"/>
      <c r="Q27" s="392"/>
      <c r="Y27" s="29" t="s">
        <v>14</v>
      </c>
    </row>
    <row r="28" spans="2:25" ht="15.75">
      <c r="B28" s="3">
        <f>IF(N15&gt;1,2,"")</f>
      </c>
      <c r="C28" s="414"/>
      <c r="D28" s="415"/>
      <c r="E28" s="415"/>
      <c r="F28" s="415"/>
      <c r="G28" s="416"/>
      <c r="H28" s="417"/>
      <c r="I28" s="403"/>
      <c r="J28" s="417"/>
      <c r="K28" s="403"/>
      <c r="L28" s="404"/>
      <c r="M28" s="405"/>
      <c r="N28" s="405"/>
      <c r="O28" s="405"/>
      <c r="P28" s="405"/>
      <c r="Q28" s="406"/>
      <c r="Y28" s="29" t="s">
        <v>15</v>
      </c>
    </row>
    <row r="29" spans="2:25" ht="15.75">
      <c r="B29" s="3">
        <f>IF(N15&gt;2,3,"")</f>
      </c>
      <c r="C29" s="414"/>
      <c r="D29" s="415"/>
      <c r="E29" s="415"/>
      <c r="F29" s="415"/>
      <c r="G29" s="416"/>
      <c r="H29" s="417"/>
      <c r="I29" s="403"/>
      <c r="J29" s="417"/>
      <c r="K29" s="403"/>
      <c r="L29" s="404"/>
      <c r="M29" s="405"/>
      <c r="N29" s="405"/>
      <c r="O29" s="405"/>
      <c r="P29" s="405"/>
      <c r="Q29" s="406"/>
      <c r="Y29" s="29" t="s">
        <v>16</v>
      </c>
    </row>
    <row r="30" spans="2:25" ht="15.75">
      <c r="B30" s="3">
        <f>IF(N15&gt;3,4,"")</f>
      </c>
      <c r="C30" s="414"/>
      <c r="D30" s="415"/>
      <c r="E30" s="415"/>
      <c r="F30" s="415"/>
      <c r="G30" s="416"/>
      <c r="H30" s="417"/>
      <c r="I30" s="403"/>
      <c r="J30" s="417"/>
      <c r="K30" s="403"/>
      <c r="L30" s="404"/>
      <c r="M30" s="405"/>
      <c r="N30" s="405"/>
      <c r="O30" s="405"/>
      <c r="P30" s="405"/>
      <c r="Q30" s="406"/>
      <c r="Y30" s="29" t="s">
        <v>17</v>
      </c>
    </row>
    <row r="31" spans="2:25" ht="15.75">
      <c r="B31" s="3">
        <f>IF(N15&gt;4,5,"")</f>
      </c>
      <c r="C31" s="414"/>
      <c r="D31" s="415"/>
      <c r="E31" s="415"/>
      <c r="F31" s="415"/>
      <c r="G31" s="416"/>
      <c r="H31" s="417"/>
      <c r="I31" s="403"/>
      <c r="J31" s="417"/>
      <c r="K31" s="403"/>
      <c r="L31" s="404"/>
      <c r="M31" s="405"/>
      <c r="N31" s="405"/>
      <c r="O31" s="405"/>
      <c r="P31" s="405"/>
      <c r="Q31" s="406"/>
      <c r="Y31" s="29" t="s">
        <v>18</v>
      </c>
    </row>
    <row r="32" spans="2:25" ht="15.75">
      <c r="B32" s="3">
        <f>IF(N15&gt;5,6,"")</f>
      </c>
      <c r="C32" s="414"/>
      <c r="D32" s="415"/>
      <c r="E32" s="415"/>
      <c r="F32" s="415"/>
      <c r="G32" s="416"/>
      <c r="H32" s="417"/>
      <c r="I32" s="403"/>
      <c r="J32" s="417"/>
      <c r="K32" s="403"/>
      <c r="L32" s="404"/>
      <c r="M32" s="405"/>
      <c r="N32" s="405"/>
      <c r="O32" s="405"/>
      <c r="P32" s="405"/>
      <c r="Q32" s="406"/>
      <c r="Y32" s="29" t="s">
        <v>19</v>
      </c>
    </row>
    <row r="33" spans="2:25" ht="15.75">
      <c r="B33" s="3">
        <f>IF(N15&gt;6,7,"")</f>
      </c>
      <c r="C33" s="414"/>
      <c r="D33" s="415"/>
      <c r="E33" s="415"/>
      <c r="F33" s="415"/>
      <c r="G33" s="416"/>
      <c r="H33" s="417"/>
      <c r="I33" s="403"/>
      <c r="J33" s="417"/>
      <c r="K33" s="403"/>
      <c r="L33" s="404"/>
      <c r="M33" s="405"/>
      <c r="N33" s="405"/>
      <c r="O33" s="405"/>
      <c r="P33" s="405"/>
      <c r="Q33" s="406"/>
      <c r="Y33" s="29" t="s">
        <v>20</v>
      </c>
    </row>
    <row r="34" spans="2:17" ht="15.75">
      <c r="B34" s="3">
        <f>IF(N15&gt;7,8,"")</f>
      </c>
      <c r="C34" s="414"/>
      <c r="D34" s="415"/>
      <c r="E34" s="415"/>
      <c r="F34" s="415"/>
      <c r="G34" s="416"/>
      <c r="H34" s="417"/>
      <c r="I34" s="403"/>
      <c r="J34" s="417"/>
      <c r="K34" s="403"/>
      <c r="L34" s="404"/>
      <c r="M34" s="405"/>
      <c r="N34" s="405"/>
      <c r="O34" s="405"/>
      <c r="P34" s="405"/>
      <c r="Q34" s="406"/>
    </row>
    <row r="35" spans="2:26" ht="15.75">
      <c r="B35" s="3">
        <f>IF(N15&gt;8,9,"")</f>
      </c>
      <c r="C35" s="414"/>
      <c r="D35" s="415"/>
      <c r="E35" s="415"/>
      <c r="F35" s="415"/>
      <c r="G35" s="416"/>
      <c r="H35" s="417"/>
      <c r="I35" s="403"/>
      <c r="J35" s="417"/>
      <c r="K35" s="403"/>
      <c r="L35" s="404"/>
      <c r="M35" s="405"/>
      <c r="N35" s="405"/>
      <c r="O35" s="405"/>
      <c r="P35" s="405"/>
      <c r="Q35" s="406"/>
      <c r="X35" s="16">
        <f>IF(Z35,10,"")</f>
      </c>
      <c r="Y35" s="18" t="s">
        <v>332</v>
      </c>
      <c r="Z35" s="1" t="b">
        <v>0</v>
      </c>
    </row>
    <row r="36" spans="2:17" ht="15.75">
      <c r="B36" s="3">
        <f>IF(N15&gt;9,10,"")</f>
      </c>
      <c r="C36" s="414"/>
      <c r="D36" s="415"/>
      <c r="E36" s="415"/>
      <c r="F36" s="415"/>
      <c r="G36" s="416"/>
      <c r="H36" s="417"/>
      <c r="I36" s="403"/>
      <c r="J36" s="417"/>
      <c r="K36" s="403"/>
      <c r="L36" s="404"/>
      <c r="M36" s="405"/>
      <c r="N36" s="405"/>
      <c r="O36" s="405"/>
      <c r="P36" s="405"/>
      <c r="Q36" s="406"/>
    </row>
    <row r="37" spans="2:17" ht="15.75">
      <c r="B37" s="3">
        <f>IF(N15&gt;10,11,"")</f>
      </c>
      <c r="C37" s="414"/>
      <c r="D37" s="415"/>
      <c r="E37" s="415"/>
      <c r="F37" s="415"/>
      <c r="G37" s="416"/>
      <c r="H37" s="417"/>
      <c r="I37" s="403"/>
      <c r="J37" s="417"/>
      <c r="K37" s="403"/>
      <c r="L37" s="404"/>
      <c r="M37" s="405"/>
      <c r="N37" s="405"/>
      <c r="O37" s="405"/>
      <c r="P37" s="405"/>
      <c r="Q37" s="406"/>
    </row>
    <row r="38" spans="2:17" ht="15.75">
      <c r="B38" s="3">
        <f>IF(N15&gt;11,12,"")</f>
      </c>
      <c r="C38" s="414"/>
      <c r="D38" s="415"/>
      <c r="E38" s="415"/>
      <c r="F38" s="415"/>
      <c r="G38" s="416"/>
      <c r="H38" s="417"/>
      <c r="I38" s="403"/>
      <c r="J38" s="417"/>
      <c r="K38" s="403"/>
      <c r="L38" s="404"/>
      <c r="M38" s="405"/>
      <c r="N38" s="405"/>
      <c r="O38" s="405"/>
      <c r="P38" s="405"/>
      <c r="Q38" s="406"/>
    </row>
    <row r="39" spans="2:17" ht="15.75">
      <c r="B39" s="3">
        <f>IF(N15&gt;12,13,"")</f>
      </c>
      <c r="C39" s="414"/>
      <c r="D39" s="415"/>
      <c r="E39" s="415"/>
      <c r="F39" s="415"/>
      <c r="G39" s="416"/>
      <c r="H39" s="417"/>
      <c r="I39" s="403"/>
      <c r="J39" s="417"/>
      <c r="K39" s="403"/>
      <c r="L39" s="404"/>
      <c r="M39" s="405"/>
      <c r="N39" s="405"/>
      <c r="O39" s="405"/>
      <c r="P39" s="405"/>
      <c r="Q39" s="406"/>
    </row>
    <row r="40" spans="2:17" ht="15.75">
      <c r="B40" s="3">
        <f>IF(N15&gt;13,14,"")</f>
      </c>
      <c r="C40" s="414"/>
      <c r="D40" s="415"/>
      <c r="E40" s="415"/>
      <c r="F40" s="415"/>
      <c r="G40" s="416"/>
      <c r="H40" s="417"/>
      <c r="I40" s="403"/>
      <c r="J40" s="417"/>
      <c r="K40" s="403"/>
      <c r="L40" s="404"/>
      <c r="M40" s="405"/>
      <c r="N40" s="405"/>
      <c r="O40" s="405"/>
      <c r="P40" s="405"/>
      <c r="Q40" s="406"/>
    </row>
    <row r="41" spans="2:17" ht="15.75">
      <c r="B41" s="3">
        <f>IF(N15&gt;14,15,"")</f>
      </c>
      <c r="C41" s="414"/>
      <c r="D41" s="415"/>
      <c r="E41" s="415"/>
      <c r="F41" s="415"/>
      <c r="G41" s="416"/>
      <c r="H41" s="417"/>
      <c r="I41" s="403"/>
      <c r="J41" s="417"/>
      <c r="K41" s="403"/>
      <c r="L41" s="404"/>
      <c r="M41" s="405"/>
      <c r="N41" s="405"/>
      <c r="O41" s="405"/>
      <c r="P41" s="405"/>
      <c r="Q41" s="406"/>
    </row>
    <row r="42" spans="2:17" ht="15.75">
      <c r="B42" s="3">
        <f>IF(N15&gt;15,16,"")</f>
      </c>
      <c r="C42" s="414"/>
      <c r="D42" s="415"/>
      <c r="E42" s="415"/>
      <c r="F42" s="415"/>
      <c r="G42" s="416"/>
      <c r="H42" s="417"/>
      <c r="I42" s="403"/>
      <c r="J42" s="417"/>
      <c r="K42" s="403"/>
      <c r="L42" s="404"/>
      <c r="M42" s="405"/>
      <c r="N42" s="405"/>
      <c r="O42" s="405"/>
      <c r="P42" s="405"/>
      <c r="Q42" s="406"/>
    </row>
    <row r="43" spans="2:17" ht="15.75">
      <c r="B43" s="3">
        <f>IF(N15&gt;16,17,"")</f>
      </c>
      <c r="C43" s="414"/>
      <c r="D43" s="415"/>
      <c r="E43" s="415"/>
      <c r="F43" s="415"/>
      <c r="G43" s="416"/>
      <c r="H43" s="417"/>
      <c r="I43" s="403"/>
      <c r="J43" s="417"/>
      <c r="K43" s="403"/>
      <c r="L43" s="404"/>
      <c r="M43" s="405"/>
      <c r="N43" s="405"/>
      <c r="O43" s="405"/>
      <c r="P43" s="405"/>
      <c r="Q43" s="406"/>
    </row>
    <row r="44" spans="2:17" ht="15.75">
      <c r="B44" s="3">
        <f>IF(N15&gt;17,18,"")</f>
      </c>
      <c r="C44" s="414"/>
      <c r="D44" s="415"/>
      <c r="E44" s="415"/>
      <c r="F44" s="415"/>
      <c r="G44" s="416"/>
      <c r="H44" s="417"/>
      <c r="I44" s="403"/>
      <c r="J44" s="417"/>
      <c r="K44" s="403"/>
      <c r="L44" s="404"/>
      <c r="M44" s="405"/>
      <c r="N44" s="405"/>
      <c r="O44" s="405"/>
      <c r="P44" s="405"/>
      <c r="Q44" s="406"/>
    </row>
    <row r="45" spans="2:17" ht="15.75">
      <c r="B45" s="3">
        <f>IF(N15&gt;18,19,"")</f>
      </c>
      <c r="C45" s="414"/>
      <c r="D45" s="415"/>
      <c r="E45" s="415"/>
      <c r="F45" s="415"/>
      <c r="G45" s="416"/>
      <c r="H45" s="417"/>
      <c r="I45" s="403"/>
      <c r="J45" s="417"/>
      <c r="K45" s="403"/>
      <c r="L45" s="404"/>
      <c r="M45" s="405"/>
      <c r="N45" s="405"/>
      <c r="O45" s="405"/>
      <c r="P45" s="405"/>
      <c r="Q45" s="406"/>
    </row>
    <row r="46" spans="2:17" ht="15.75">
      <c r="B46" s="4">
        <f>IF(N15&gt;19,20,"")</f>
      </c>
      <c r="C46" s="411"/>
      <c r="D46" s="412"/>
      <c r="E46" s="412"/>
      <c r="F46" s="412"/>
      <c r="G46" s="413"/>
      <c r="H46" s="400"/>
      <c r="I46" s="401"/>
      <c r="J46" s="400"/>
      <c r="K46" s="401"/>
      <c r="L46" s="288"/>
      <c r="M46" s="418"/>
      <c r="N46" s="418"/>
      <c r="O46" s="418"/>
      <c r="P46" s="418"/>
      <c r="Q46" s="419"/>
    </row>
    <row r="47" spans="13:17" ht="15.75">
      <c r="M47" s="410" t="s">
        <v>36</v>
      </c>
      <c r="N47" s="410"/>
      <c r="O47" s="410"/>
      <c r="P47" s="410"/>
      <c r="Q47" s="410"/>
    </row>
    <row r="48" spans="2:17" ht="16.5" thickBot="1">
      <c r="B48" s="409" t="s">
        <v>30</v>
      </c>
      <c r="C48" s="409"/>
      <c r="D48" s="409"/>
      <c r="E48" s="409"/>
      <c r="F48" s="34"/>
      <c r="M48" s="402" t="s">
        <v>31</v>
      </c>
      <c r="N48" s="402"/>
      <c r="O48" s="402"/>
      <c r="P48" s="402"/>
      <c r="Q48" s="402"/>
    </row>
    <row r="49" spans="2:17" ht="16.5" thickBot="1">
      <c r="B49" s="408"/>
      <c r="C49" s="408"/>
      <c r="D49" s="408"/>
      <c r="E49" s="408"/>
      <c r="F49" s="27"/>
      <c r="M49" s="407" t="s">
        <v>87</v>
      </c>
      <c r="N49" s="407"/>
      <c r="O49" s="407"/>
      <c r="P49" s="407"/>
      <c r="Q49" s="407"/>
    </row>
    <row r="53" ht="15.75">
      <c r="B53" s="35" t="s">
        <v>196</v>
      </c>
    </row>
    <row r="54" ht="15.75">
      <c r="B54" s="35" t="s">
        <v>197</v>
      </c>
    </row>
  </sheetData>
  <sheetProtection/>
  <protectedRanges>
    <protectedRange sqref="H27:I46" name="Range1_1_1"/>
    <protectedRange sqref="J27:K46" name="Range1_1_2"/>
    <protectedRange sqref="C27:G46" name="Range1_1"/>
    <protectedRange sqref="L27:Q46" name="Range1_1_3"/>
  </protectedRanges>
  <mergeCells count="123">
    <mergeCell ref="C6:E6"/>
    <mergeCell ref="F6:H6"/>
    <mergeCell ref="K6:M6"/>
    <mergeCell ref="N6:P6"/>
    <mergeCell ref="N1:Q1"/>
    <mergeCell ref="B2:Q2"/>
    <mergeCell ref="B3:Q3"/>
    <mergeCell ref="D4:O4"/>
    <mergeCell ref="N10:Q10"/>
    <mergeCell ref="B11:D11"/>
    <mergeCell ref="E11:J11"/>
    <mergeCell ref="K11:M11"/>
    <mergeCell ref="N11:Q11"/>
    <mergeCell ref="B8:I8"/>
    <mergeCell ref="B10:D10"/>
    <mergeCell ref="E10:J10"/>
    <mergeCell ref="K10:M10"/>
    <mergeCell ref="B13:D13"/>
    <mergeCell ref="E13:J13"/>
    <mergeCell ref="K13:M13"/>
    <mergeCell ref="N13:Q13"/>
    <mergeCell ref="B12:D12"/>
    <mergeCell ref="E12:J12"/>
    <mergeCell ref="K12:M12"/>
    <mergeCell ref="N12:Q12"/>
    <mergeCell ref="N14:Q14"/>
    <mergeCell ref="B15:D15"/>
    <mergeCell ref="E15:J15"/>
    <mergeCell ref="K15:M15"/>
    <mergeCell ref="N15:Q15"/>
    <mergeCell ref="B14:D14"/>
    <mergeCell ref="E14:F14"/>
    <mergeCell ref="G14:J14"/>
    <mergeCell ref="K14:M14"/>
    <mergeCell ref="C27:G27"/>
    <mergeCell ref="H27:I27"/>
    <mergeCell ref="J27:K27"/>
    <mergeCell ref="L27:Q27"/>
    <mergeCell ref="C26:G26"/>
    <mergeCell ref="H26:I26"/>
    <mergeCell ref="J26:K26"/>
    <mergeCell ref="L26:Q26"/>
    <mergeCell ref="C29:G29"/>
    <mergeCell ref="H29:I29"/>
    <mergeCell ref="J29:K29"/>
    <mergeCell ref="L29:Q29"/>
    <mergeCell ref="C28:G28"/>
    <mergeCell ref="H28:I28"/>
    <mergeCell ref="J28:K28"/>
    <mergeCell ref="L28:Q28"/>
    <mergeCell ref="C31:G31"/>
    <mergeCell ref="H31:I31"/>
    <mergeCell ref="J31:K31"/>
    <mergeCell ref="L31:Q31"/>
    <mergeCell ref="C30:G30"/>
    <mergeCell ref="H30:I30"/>
    <mergeCell ref="J30:K30"/>
    <mergeCell ref="L30:Q30"/>
    <mergeCell ref="C33:G33"/>
    <mergeCell ref="H33:I33"/>
    <mergeCell ref="J33:K33"/>
    <mergeCell ref="L33:Q33"/>
    <mergeCell ref="C32:G32"/>
    <mergeCell ref="H32:I32"/>
    <mergeCell ref="J32:K32"/>
    <mergeCell ref="L32:Q32"/>
    <mergeCell ref="C35:G35"/>
    <mergeCell ref="H35:I35"/>
    <mergeCell ref="J35:K35"/>
    <mergeCell ref="L35:Q35"/>
    <mergeCell ref="C34:G34"/>
    <mergeCell ref="H34:I34"/>
    <mergeCell ref="J34:K34"/>
    <mergeCell ref="L34:Q34"/>
    <mergeCell ref="C37:G37"/>
    <mergeCell ref="H37:I37"/>
    <mergeCell ref="J37:K37"/>
    <mergeCell ref="L37:Q37"/>
    <mergeCell ref="C36:G36"/>
    <mergeCell ref="H36:I36"/>
    <mergeCell ref="J36:K36"/>
    <mergeCell ref="L36:Q36"/>
    <mergeCell ref="C39:G39"/>
    <mergeCell ref="H39:I39"/>
    <mergeCell ref="J39:K39"/>
    <mergeCell ref="L39:Q39"/>
    <mergeCell ref="C38:G38"/>
    <mergeCell ref="H38:I38"/>
    <mergeCell ref="J38:K38"/>
    <mergeCell ref="L38:Q38"/>
    <mergeCell ref="C41:G41"/>
    <mergeCell ref="H41:I41"/>
    <mergeCell ref="J41:K41"/>
    <mergeCell ref="L41:Q41"/>
    <mergeCell ref="C40:G40"/>
    <mergeCell ref="H40:I40"/>
    <mergeCell ref="J40:K40"/>
    <mergeCell ref="L40:Q40"/>
    <mergeCell ref="C43:G43"/>
    <mergeCell ref="H43:I43"/>
    <mergeCell ref="J43:K43"/>
    <mergeCell ref="L43:Q43"/>
    <mergeCell ref="C42:G42"/>
    <mergeCell ref="H42:I42"/>
    <mergeCell ref="J42:K42"/>
    <mergeCell ref="L42:Q42"/>
    <mergeCell ref="C45:G45"/>
    <mergeCell ref="H45:I45"/>
    <mergeCell ref="J45:K45"/>
    <mergeCell ref="L45:Q45"/>
    <mergeCell ref="C44:G44"/>
    <mergeCell ref="H44:I44"/>
    <mergeCell ref="J44:K44"/>
    <mergeCell ref="L44:Q44"/>
    <mergeCell ref="B49:E49"/>
    <mergeCell ref="M49:Q49"/>
    <mergeCell ref="C46:G46"/>
    <mergeCell ref="H46:I46"/>
    <mergeCell ref="J46:K46"/>
    <mergeCell ref="L46:Q46"/>
    <mergeCell ref="M47:Q47"/>
    <mergeCell ref="B48:E48"/>
    <mergeCell ref="M48:Q48"/>
  </mergeCells>
  <dataValidations count="8">
    <dataValidation type="whole" allowBlank="1" showInputMessage="1" showErrorMessage="1" prompt="m" errorTitle="Lỗi nhập dữ liệu" error="Bạn chỉ được phép nhập số nguyên m tối đa 50000, tối thiểu 50" sqref="J27:K46">
      <formula1>50</formula1>
      <formula2>50000</formula2>
    </dataValidation>
    <dataValidation type="whole" allowBlank="1" showInputMessage="1" showErrorMessage="1" prompt="m2" errorTitle="Lỗi nhập dữ liệu" error="Bạn chỉ được phép nhập số nguyên m2 tối đa 200000, tối thiểu 10" sqref="H27:I46">
      <formula1>10</formula1>
      <formula2>200000</formula2>
    </dataValidation>
    <dataValidation allowBlank="1" sqref="N10:Q14 C27:G46 L27:Q46 E10:J13"/>
    <dataValidation type="whole" allowBlank="1" showInputMessage="1" showErrorMessage="1" prompt="Sau khi nhập số điểm trường, bạn cần sao y thêm sheet DiemTruong tương ứng với số điểm trường đã nhập nằm phía sau sheet đó." errorTitle="Lỗi nhập dữ liệu" error="Chỉ nhập số điểm trường tối đa là 20" sqref="N15:Q15">
      <formula1>1</formula1>
      <formula2>20</formula2>
    </dataValidation>
    <dataValidation type="list" showInputMessage="1" showErrorMessage="1" prompt="Chọn mức độ đạt chuẩn" errorTitle="Lỗi nhập liêu" error="Bắt buộc phải chọn trong danh sách" sqref="E14:F14">
      <formula1>DM_chuan</formula1>
    </dataValidation>
    <dataValidation type="textLength" allowBlank="1" showInputMessage="1" showErrorMessage="1" prompt="Nhập mã trường quản lý" errorTitle="Lỗi nhập dữ liệu" error="Phải nhập đủ 8 ký tự" sqref="E15:J15">
      <formula1>8</formula1>
      <formula2>8</formula2>
    </dataValidation>
    <dataValidation type="textLength" showInputMessage="1" showErrorMessage="1" prompt="Chú ý nhập chính xác mã trường!" error="Phai nhap du 8 ky tu" sqref="F6:H6">
      <formula1>8</formula1>
      <formula2>8</formula2>
    </dataValidation>
    <dataValidation type="list" allowBlank="1" showInputMessage="1" showErrorMessage="1" prompt="Chọn năm học. Nếu sai, dữ liệu sẽ bị ghi đè!" errorTitle="Lỗi nhập dữ liệu" error="Dữ liệu nhập sai" sqref="N6:P6">
      <formula1>DM_Nam</formula1>
    </dataValidation>
  </dataValidations>
  <printOptions/>
  <pageMargins left="0.5118110236220472" right="0.2362204724409449" top="0.5118110236220472" bottom="0.5118110236220472" header="0" footer="0.2362204724409449"/>
  <pageSetup horizontalDpi="600" verticalDpi="600" orientation="portrait" paperSize="9" scale="90" r:id="rId2"/>
  <headerFooter alignWithMargins="0">
    <oddFooter>&amp;L&amp;"Times New Roman,Regular"&amp;10Phiên bản 4.0.1&amp;C&amp;"Times New Roman,Regular"&amp;10Đầu năm&amp;R&amp;"Times New Roman,Regular"&amp;10&amp;A.&amp;P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P20"/>
  <sheetViews>
    <sheetView showGridLines="0" zoomScalePageLayoutView="0" workbookViewId="0" topLeftCell="A1">
      <selection activeCell="D11" sqref="D11:H11"/>
    </sheetView>
  </sheetViews>
  <sheetFormatPr defaultColWidth="8.8984375" defaultRowHeight="15"/>
  <cols>
    <col min="1" max="1" width="1.59765625" style="16" customWidth="1"/>
    <col min="2" max="2" width="39.5" style="16" customWidth="1"/>
    <col min="3" max="8" width="7.59765625" style="16" customWidth="1"/>
    <col min="9" max="9" width="1.59765625" style="16" customWidth="1"/>
    <col min="10" max="15" width="2.59765625" style="39" customWidth="1"/>
    <col min="16" max="16384" width="8.8984375" style="16" customWidth="1"/>
  </cols>
  <sheetData>
    <row r="1" spans="2:8" ht="18.75">
      <c r="B1" s="36" t="s">
        <v>84</v>
      </c>
      <c r="C1" s="36"/>
      <c r="D1" s="36"/>
      <c r="E1" s="37"/>
      <c r="F1" s="37"/>
      <c r="G1" s="37"/>
      <c r="H1" s="38"/>
    </row>
    <row r="2" ht="4.5" customHeight="1" thickBot="1"/>
    <row r="3" spans="2:15" ht="15.75">
      <c r="B3" s="478" t="s">
        <v>55</v>
      </c>
      <c r="C3" s="480" t="s">
        <v>44</v>
      </c>
      <c r="D3" s="482" t="s">
        <v>4</v>
      </c>
      <c r="E3" s="482"/>
      <c r="F3" s="482"/>
      <c r="G3" s="482"/>
      <c r="H3" s="483"/>
      <c r="J3"/>
      <c r="K3"/>
      <c r="L3"/>
      <c r="M3"/>
      <c r="N3"/>
      <c r="O3"/>
    </row>
    <row r="4" spans="2:8" ht="15.75">
      <c r="B4" s="479"/>
      <c r="C4" s="481"/>
      <c r="D4" s="14" t="s">
        <v>56</v>
      </c>
      <c r="E4" s="14" t="s">
        <v>57</v>
      </c>
      <c r="F4" s="14" t="s">
        <v>61</v>
      </c>
      <c r="G4" s="14" t="s">
        <v>58</v>
      </c>
      <c r="H4" s="15" t="s">
        <v>59</v>
      </c>
    </row>
    <row r="5" spans="2:15" ht="15.75">
      <c r="B5" s="172" t="s">
        <v>44</v>
      </c>
      <c r="C5" s="173">
        <f aca="true" t="shared" si="0" ref="C5:H5">SUM(C6:C8)</f>
        <v>29</v>
      </c>
      <c r="D5" s="173">
        <f t="shared" si="0"/>
        <v>6</v>
      </c>
      <c r="E5" s="173">
        <f t="shared" si="0"/>
        <v>6</v>
      </c>
      <c r="F5" s="173">
        <f t="shared" si="0"/>
        <v>6</v>
      </c>
      <c r="G5" s="173">
        <f t="shared" si="0"/>
        <v>6</v>
      </c>
      <c r="H5" s="174">
        <f t="shared" si="0"/>
        <v>5</v>
      </c>
      <c r="J5" s="40"/>
      <c r="K5" s="40">
        <f>IF(OR(D5&lt;D10,D5&lt;D11,D5&lt;D12),"Er","")</f>
      </c>
      <c r="L5" s="40">
        <f>IF(OR(E5&lt;E10,E5&lt;E11,E5&lt;E12),"Er","")</f>
      </c>
      <c r="M5" s="40">
        <f>IF(OR(F5&lt;F10,F5&lt;F11,F5&lt;F12),"Er","")</f>
      </c>
      <c r="N5" s="40">
        <f>IF(OR(G5&lt;G10,G5&lt;G11,G5&lt;G12),"Er","")</f>
      </c>
      <c r="O5" s="40">
        <f>IF(OR(H5&lt;H10,H5&lt;H11,H5&lt;H12),"Er","")</f>
      </c>
    </row>
    <row r="6" spans="2:15" ht="15.75">
      <c r="B6" s="168" t="s">
        <v>112</v>
      </c>
      <c r="C6" s="175">
        <f>SUM(D6:H6)</f>
        <v>0</v>
      </c>
      <c r="D6" s="234"/>
      <c r="E6" s="234"/>
      <c r="F6" s="234"/>
      <c r="G6" s="234"/>
      <c r="H6" s="235"/>
      <c r="J6" s="40"/>
      <c r="K6" s="40"/>
      <c r="L6" s="40"/>
      <c r="M6" s="40"/>
      <c r="N6" s="40"/>
      <c r="O6" s="40"/>
    </row>
    <row r="7" spans="2:15" ht="15.75">
      <c r="B7" s="115" t="s">
        <v>399</v>
      </c>
      <c r="C7" s="175">
        <f>SUM(D7:H7)</f>
        <v>0</v>
      </c>
      <c r="D7" s="220"/>
      <c r="E7" s="220"/>
      <c r="F7" s="220"/>
      <c r="G7" s="220"/>
      <c r="H7" s="222"/>
      <c r="J7" s="40"/>
      <c r="K7" s="40"/>
      <c r="L7" s="40"/>
      <c r="M7" s="40"/>
      <c r="N7" s="40"/>
      <c r="O7" s="40"/>
    </row>
    <row r="8" spans="2:15" ht="15.75">
      <c r="B8" s="115" t="s">
        <v>400</v>
      </c>
      <c r="C8" s="176">
        <f>SUM(D8:H8)</f>
        <v>29</v>
      </c>
      <c r="D8" s="220">
        <v>6</v>
      </c>
      <c r="E8" s="220">
        <v>6</v>
      </c>
      <c r="F8" s="220">
        <v>6</v>
      </c>
      <c r="G8" s="220">
        <v>6</v>
      </c>
      <c r="H8" s="222">
        <v>5</v>
      </c>
      <c r="J8" s="40">
        <f>IF(OR(AND(C8&lt;&gt;0,Truong!Z7=FALSE),AND(C8=0,Truong!Z7=TRUE)),"Er","")</f>
      </c>
      <c r="K8" s="40"/>
      <c r="L8" s="40"/>
      <c r="M8" s="40"/>
      <c r="N8" s="40"/>
      <c r="O8" s="40"/>
    </row>
    <row r="9" spans="2:15" ht="15.75">
      <c r="B9" s="41" t="s">
        <v>60</v>
      </c>
      <c r="C9" s="42"/>
      <c r="D9" s="42"/>
      <c r="E9" s="42"/>
      <c r="F9" s="42"/>
      <c r="G9" s="42"/>
      <c r="H9" s="43"/>
      <c r="J9" s="44"/>
      <c r="K9" s="44"/>
      <c r="L9" s="44"/>
      <c r="M9" s="44"/>
      <c r="N9" s="44"/>
      <c r="O9" s="44"/>
    </row>
    <row r="10" spans="2:15" ht="15.75">
      <c r="B10" s="112" t="s">
        <v>113</v>
      </c>
      <c r="C10" s="177">
        <f>SUM(D10:H10)</f>
        <v>0</v>
      </c>
      <c r="D10" s="220"/>
      <c r="E10" s="220"/>
      <c r="F10" s="220"/>
      <c r="G10" s="220"/>
      <c r="H10" s="222"/>
      <c r="J10" s="40"/>
      <c r="K10" s="40">
        <f>IF(D10&gt;D5,"Er","")</f>
      </c>
      <c r="L10" s="40">
        <f>IF(E10&gt;E5,"Er","")</f>
      </c>
      <c r="M10" s="40">
        <f>IF(F10&gt;F5,"Er","")</f>
      </c>
      <c r="N10" s="40">
        <f>IF(G10&gt;G5,"Er","")</f>
      </c>
      <c r="O10" s="40">
        <f>IF(H10&gt;H5,"Er","")</f>
      </c>
    </row>
    <row r="11" spans="2:15" ht="15.75">
      <c r="B11" s="169" t="s">
        <v>62</v>
      </c>
      <c r="C11" s="178"/>
      <c r="D11" s="220"/>
      <c r="E11" s="220"/>
      <c r="F11" s="220"/>
      <c r="G11" s="220"/>
      <c r="H11" s="222"/>
      <c r="J11" s="40" t="str">
        <f>IF(OR(AND(C11&lt;&gt;0,Truong!Z11=FALSE),AND(C11=0,Truong!Z11=TRUE)),"Er","")</f>
        <v>Er</v>
      </c>
      <c r="K11" s="40">
        <f>IF(D11&gt;D5,"Er","")</f>
      </c>
      <c r="L11" s="40">
        <f>IF(E11&gt;E5,"Er","")</f>
      </c>
      <c r="M11" s="40">
        <f>IF(F11&gt;F5,"Er","")</f>
      </c>
      <c r="N11" s="40">
        <f>IF(G11&gt;G5,"Er","")</f>
      </c>
      <c r="O11" s="40">
        <f>IF(H11&gt;H5,"Er","")</f>
      </c>
    </row>
    <row r="12" spans="2:15" ht="15.75">
      <c r="B12" s="156" t="s">
        <v>126</v>
      </c>
      <c r="C12" s="179">
        <f>SUM(D12:H12)</f>
        <v>7</v>
      </c>
      <c r="D12" s="236">
        <v>1</v>
      </c>
      <c r="E12" s="236">
        <v>1</v>
      </c>
      <c r="F12" s="236"/>
      <c r="G12" s="236">
        <v>1</v>
      </c>
      <c r="H12" s="237">
        <v>4</v>
      </c>
      <c r="J12" s="40" t="str">
        <f>IF(OR(AND(C12&lt;&gt;0,Truong!Z10=FALSE),AND(C12=0,Truong!Z10=TRUE)),"Er","")</f>
        <v>Er</v>
      </c>
      <c r="K12" s="40">
        <f>IF(D12&gt;D5,"Er","")</f>
      </c>
      <c r="L12" s="40">
        <f>IF(E12&gt;E5,"Er","")</f>
      </c>
      <c r="M12" s="40">
        <f>IF(F12&gt;F5,"Er","")</f>
      </c>
      <c r="N12" s="40">
        <f>IF(G12&gt;G5,"Er","")</f>
      </c>
      <c r="O12" s="40">
        <f>IF(H12&gt;H5,"Er","")</f>
      </c>
    </row>
    <row r="13" spans="2:16" ht="15.75">
      <c r="B13" s="484" t="s">
        <v>299</v>
      </c>
      <c r="C13" s="485"/>
      <c r="D13" s="485"/>
      <c r="E13" s="485"/>
      <c r="F13" s="485"/>
      <c r="G13" s="485"/>
      <c r="H13" s="486"/>
      <c r="J13" s="44"/>
      <c r="K13" s="44"/>
      <c r="L13" s="44"/>
      <c r="M13" s="44"/>
      <c r="N13" s="44"/>
      <c r="O13" s="44"/>
      <c r="P13" s="44"/>
    </row>
    <row r="14" spans="2:15" s="87" customFormat="1" ht="15.75">
      <c r="B14" s="143" t="s">
        <v>298</v>
      </c>
      <c r="C14" s="180">
        <f>IF(SUM(D14:H14)&lt;&gt;0,SUM(D14:H14),"")</f>
        <v>17</v>
      </c>
      <c r="D14" s="256"/>
      <c r="E14" s="256"/>
      <c r="F14" s="256">
        <v>6</v>
      </c>
      <c r="G14" s="256">
        <v>6</v>
      </c>
      <c r="H14" s="257">
        <v>5</v>
      </c>
      <c r="J14" s="94"/>
      <c r="K14" s="40">
        <f>IF(D14&gt;D5,"Er","")</f>
      </c>
      <c r="L14" s="40">
        <f>IF(E14&gt;E5,"Er","")</f>
      </c>
      <c r="M14" s="40">
        <f>IF(F14&gt;F5,"Er","")</f>
      </c>
      <c r="N14" s="40">
        <f>IF(G14&gt;G5,"Er","")</f>
      </c>
      <c r="O14" s="40">
        <f>IF(H14&gt;H5,"Er","")</f>
      </c>
    </row>
    <row r="15" spans="2:15" s="87" customFormat="1" ht="15.75">
      <c r="B15" s="170" t="s">
        <v>106</v>
      </c>
      <c r="C15" s="181">
        <f aca="true" t="shared" si="1" ref="C15:C20">IF(SUM(D15:H15)&lt;&gt;0,SUM(D15:H15),"")</f>
      </c>
      <c r="D15" s="240"/>
      <c r="E15" s="240"/>
      <c r="F15" s="240"/>
      <c r="G15" s="240"/>
      <c r="H15" s="241"/>
      <c r="J15" s="94"/>
      <c r="K15" s="40">
        <f>IF(D15&gt;D5,"Er","")</f>
      </c>
      <c r="L15" s="40">
        <f>IF(E15&gt;E5,"Er","")</f>
      </c>
      <c r="M15" s="40">
        <f>IF(F15&gt;F5,"Er","")</f>
      </c>
      <c r="N15" s="40">
        <f>IF(G15&gt;G5,"Er","")</f>
      </c>
      <c r="O15" s="40">
        <f>IF(H15&gt;H5,"Er","")</f>
      </c>
    </row>
    <row r="16" spans="2:15" s="87" customFormat="1" ht="15.75">
      <c r="B16" s="170" t="s">
        <v>107</v>
      </c>
      <c r="C16" s="182">
        <f t="shared" si="1"/>
        <v>17</v>
      </c>
      <c r="D16" s="240"/>
      <c r="E16" s="240"/>
      <c r="F16" s="240">
        <v>6</v>
      </c>
      <c r="G16" s="240">
        <v>6</v>
      </c>
      <c r="H16" s="241">
        <v>5</v>
      </c>
      <c r="J16" s="94"/>
      <c r="K16" s="40">
        <f>IF(D16&gt;D5,"Er","")</f>
      </c>
      <c r="L16" s="40">
        <f>IF(E16&gt;E5,"Er","")</f>
      </c>
      <c r="M16" s="40">
        <f>IF(F16&gt;F5,"Er","")</f>
      </c>
      <c r="N16" s="40">
        <f>IF(G16&gt;G5,"Er","")</f>
      </c>
      <c r="O16" s="40">
        <f>IF(H16&gt;H5,"Er","")</f>
      </c>
    </row>
    <row r="17" spans="2:15" s="87" customFormat="1" ht="15.75">
      <c r="B17" s="170" t="s">
        <v>108</v>
      </c>
      <c r="C17" s="182">
        <f t="shared" si="1"/>
      </c>
      <c r="D17" s="226"/>
      <c r="E17" s="226"/>
      <c r="F17" s="226"/>
      <c r="G17" s="226"/>
      <c r="H17" s="227"/>
      <c r="J17" s="94"/>
      <c r="K17" s="40">
        <f>IF(D17&gt;D5,"Er","")</f>
      </c>
      <c r="L17" s="40">
        <f>IF(E17&gt;E5,"Er","")</f>
      </c>
      <c r="M17" s="40">
        <f>IF(F17&gt;F5,"Er","")</f>
      </c>
      <c r="N17" s="40">
        <f>IF(G17&gt;G5,"Er","")</f>
      </c>
      <c r="O17" s="40">
        <f>IF(H17&gt;H5,"Er","")</f>
      </c>
    </row>
    <row r="18" spans="2:15" s="87" customFormat="1" ht="15.75">
      <c r="B18" s="170" t="s">
        <v>99</v>
      </c>
      <c r="C18" s="182">
        <f t="shared" si="1"/>
      </c>
      <c r="D18" s="226"/>
      <c r="E18" s="226"/>
      <c r="F18" s="226"/>
      <c r="G18" s="226"/>
      <c r="H18" s="227"/>
      <c r="J18" s="94"/>
      <c r="K18" s="40">
        <f>IF(D18&gt;D5,"Er","")</f>
      </c>
      <c r="L18" s="40">
        <f>IF(E18&gt;E5,"Er","")</f>
      </c>
      <c r="M18" s="40">
        <f>IF(F18&gt;F5,"Er","")</f>
      </c>
      <c r="N18" s="40">
        <f>IF(G18&gt;G5,"Er","")</f>
      </c>
      <c r="O18" s="40">
        <f>IF(H18&gt;H5,"Er","")</f>
      </c>
    </row>
    <row r="19" spans="2:15" s="87" customFormat="1" ht="15.75">
      <c r="B19" s="170" t="s">
        <v>100</v>
      </c>
      <c r="C19" s="182">
        <f t="shared" si="1"/>
      </c>
      <c r="D19" s="226"/>
      <c r="E19" s="226"/>
      <c r="F19" s="226"/>
      <c r="G19" s="226"/>
      <c r="H19" s="227"/>
      <c r="J19" s="94"/>
      <c r="K19" s="40">
        <f>IF(D19&gt;D5,"Er","")</f>
      </c>
      <c r="L19" s="40">
        <f>IF(E19&gt;E5,"Er","")</f>
      </c>
      <c r="M19" s="40">
        <f>IF(F19&gt;F5,"Er","")</f>
      </c>
      <c r="N19" s="40">
        <f>IF(G19&gt;G5,"Er","")</f>
      </c>
      <c r="O19" s="40">
        <f>IF(H19&gt;H5,"Er","")</f>
      </c>
    </row>
    <row r="20" spans="2:15" s="87" customFormat="1" ht="16.5" thickBot="1">
      <c r="B20" s="171" t="s">
        <v>101</v>
      </c>
      <c r="C20" s="183">
        <f t="shared" si="1"/>
      </c>
      <c r="D20" s="244"/>
      <c r="E20" s="244"/>
      <c r="F20" s="244"/>
      <c r="G20" s="244"/>
      <c r="H20" s="245"/>
      <c r="J20" s="94"/>
      <c r="K20" s="40">
        <f>IF(D20&gt;D5,"Er","")</f>
      </c>
      <c r="L20" s="40">
        <f>IF(E20&gt;E5,"Er","")</f>
      </c>
      <c r="M20" s="40">
        <f>IF(F20&gt;F5,"Er","")</f>
      </c>
      <c r="N20" s="40">
        <f>IF(G20&gt;G5,"Er","")</f>
      </c>
      <c r="O20" s="40">
        <f>IF(H20&gt;H5,"Er","")</f>
      </c>
    </row>
  </sheetData>
  <sheetProtection/>
  <mergeCells count="4">
    <mergeCell ref="B3:B4"/>
    <mergeCell ref="C3:C4"/>
    <mergeCell ref="D3:H3"/>
    <mergeCell ref="B13:H13"/>
  </mergeCells>
  <dataValidations count="3">
    <dataValidation allowBlank="1" sqref="D5:H5 C10:C12 C5:C8"/>
    <dataValidation type="whole" allowBlank="1" showErrorMessage="1" errorTitle="Lỗi nhập dữ liệu" error="Chỉ nhập số tối đa 50" sqref="D6:H8 D14:H20 D10:H12">
      <formula1>0</formula1>
      <formula2>50</formula2>
    </dataValidation>
    <dataValidation allowBlank="1" showInputMessage="1" showErrorMessage="1" errorTitle="Lçi nhËp d÷ liÖu" error="ChØ nhËp d÷ liÖu kiÓu sè, kh«ng nhËp ch÷." sqref="C14:C20"/>
  </dataValidations>
  <printOptions/>
  <pageMargins left="0.748031496062992" right="0.236220472440945" top="0.511811023622047" bottom="0.511811023622047" header="0" footer="0.2362204724409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U94"/>
  <sheetViews>
    <sheetView showGridLines="0" zoomScale="75" zoomScaleNormal="75" zoomScaleSheetLayoutView="100" zoomScalePageLayoutView="0" workbookViewId="0" topLeftCell="A64">
      <selection activeCell="J44" sqref="J44"/>
    </sheetView>
  </sheetViews>
  <sheetFormatPr defaultColWidth="8.8984375" defaultRowHeight="15"/>
  <cols>
    <col min="1" max="1" width="1.59765625" style="16" customWidth="1"/>
    <col min="2" max="2" width="37.5" style="16" customWidth="1"/>
    <col min="3" max="3" width="9.69921875" style="47" customWidth="1"/>
    <col min="4" max="11" width="7.09765625" style="47" customWidth="1"/>
    <col min="12" max="12" width="1.390625" style="22" customWidth="1"/>
    <col min="13" max="18" width="2.59765625" style="44" customWidth="1"/>
    <col min="19" max="21" width="2.59765625" style="16" customWidth="1"/>
    <col min="22" max="16384" width="8.8984375" style="16" customWidth="1"/>
  </cols>
  <sheetData>
    <row r="1" spans="2:5" ht="18.75">
      <c r="B1" s="36" t="s">
        <v>85</v>
      </c>
      <c r="C1" s="45"/>
      <c r="D1" s="45"/>
      <c r="E1" s="46"/>
    </row>
    <row r="2" ht="4.5" customHeight="1" thickBot="1"/>
    <row r="3" spans="2:18" ht="15.75" customHeight="1">
      <c r="B3" s="492" t="s">
        <v>63</v>
      </c>
      <c r="C3" s="490" t="s">
        <v>44</v>
      </c>
      <c r="D3" s="496" t="s">
        <v>4</v>
      </c>
      <c r="E3" s="496"/>
      <c r="F3" s="496"/>
      <c r="G3" s="496"/>
      <c r="H3" s="497"/>
      <c r="I3" s="92"/>
      <c r="J3" s="92"/>
      <c r="K3" s="92"/>
      <c r="M3" s="68"/>
      <c r="N3" s="68"/>
      <c r="O3" s="68"/>
      <c r="P3" s="68"/>
      <c r="Q3" s="68"/>
      <c r="R3" s="68"/>
    </row>
    <row r="4" spans="2:11" ht="15.75">
      <c r="B4" s="493"/>
      <c r="C4" s="491"/>
      <c r="D4" s="48" t="s">
        <v>56</v>
      </c>
      <c r="E4" s="48" t="s">
        <v>57</v>
      </c>
      <c r="F4" s="48" t="s">
        <v>61</v>
      </c>
      <c r="G4" s="48" t="s">
        <v>58</v>
      </c>
      <c r="H4" s="49" t="s">
        <v>59</v>
      </c>
      <c r="I4" s="92"/>
      <c r="J4" s="92"/>
      <c r="K4" s="92"/>
    </row>
    <row r="5" spans="2:18" ht="15.75">
      <c r="B5" s="90" t="s">
        <v>64</v>
      </c>
      <c r="C5" s="173">
        <f aca="true" t="shared" si="0" ref="C5:C26">SUM(D5:H5)</f>
        <v>1442</v>
      </c>
      <c r="D5" s="232">
        <v>280</v>
      </c>
      <c r="E5" s="232">
        <v>298</v>
      </c>
      <c r="F5" s="232">
        <v>297</v>
      </c>
      <c r="G5" s="232">
        <v>308</v>
      </c>
      <c r="H5" s="233">
        <v>259</v>
      </c>
      <c r="I5" s="92"/>
      <c r="J5" s="92"/>
      <c r="K5" s="92"/>
      <c r="M5" s="40"/>
      <c r="N5" s="40">
        <f>IF(OR(D5&lt;D9,D5&lt;D15,D5&lt;D34,D5&lt;D80,D5&lt;D6,D5&lt;D7,D5&lt;D8,D5&lt;D21),"Er","")</f>
      </c>
      <c r="O5" s="40">
        <f>IF(OR(E5&lt;E9,E5&lt;E15,E5&lt;E34,E5&lt;E80,E5&lt;E6,E5&lt;E7,E5&lt;E8,E5&lt;E21),"Er","")</f>
      </c>
      <c r="P5" s="40">
        <f>IF(OR(F5&lt;F9,F5&lt;F15,F5&lt;F34,F5&lt;F80,F5&lt;F6,F5&lt;F7,F5&lt;F8,F5&lt;F21),"Er","")</f>
      </c>
      <c r="Q5" s="40">
        <f>IF(OR(G5&lt;G9,G5&lt;G15,G5&lt;G34,G5&lt;G80,G5&lt;G6,G5&lt;G7,G5&lt;G8,G5&lt;G21),"Er","")</f>
      </c>
      <c r="R5" s="40">
        <f>IF(OR(H5&lt;H9,H5&lt;H15,H5&lt;H34,H5&lt;H80,H5&lt;H6,H5&lt;H7,H5&lt;H8,H5&lt;H21),"Er","")</f>
      </c>
    </row>
    <row r="6" spans="2:18" ht="15.75">
      <c r="B6" s="149" t="s">
        <v>227</v>
      </c>
      <c r="C6" s="175">
        <f t="shared" si="0"/>
        <v>690</v>
      </c>
      <c r="D6" s="234">
        <v>118</v>
      </c>
      <c r="E6" s="234">
        <v>143</v>
      </c>
      <c r="F6" s="234">
        <v>157</v>
      </c>
      <c r="G6" s="234">
        <v>153</v>
      </c>
      <c r="H6" s="235">
        <v>119</v>
      </c>
      <c r="I6" s="92"/>
      <c r="J6" s="92"/>
      <c r="K6" s="92"/>
      <c r="M6" s="40"/>
      <c r="N6" s="40">
        <f>IF(OR(D6&lt;&gt;D11+D16,D6&gt;D5,D6&lt;D8),"Er","")</f>
      </c>
      <c r="O6" s="40">
        <f>IF(OR(E6&gt;E5,E6&lt;E8),"Er","")</f>
      </c>
      <c r="P6" s="40">
        <f>IF(OR(F6&gt;F5,F6&lt;F8),"Er","")</f>
      </c>
      <c r="Q6" s="40">
        <f>IF(OR(G6&gt;G5,G6&lt;G8),"Er","")</f>
      </c>
      <c r="R6" s="40">
        <f>IF(OR(H6&gt;H5,H6&lt;H8),"Er","")</f>
      </c>
    </row>
    <row r="7" spans="2:18" ht="15.75">
      <c r="B7" s="151" t="s">
        <v>66</v>
      </c>
      <c r="C7" s="178">
        <f t="shared" si="0"/>
        <v>2</v>
      </c>
      <c r="D7" s="216">
        <v>2</v>
      </c>
      <c r="E7" s="216"/>
      <c r="F7" s="216"/>
      <c r="G7" s="216"/>
      <c r="H7" s="217"/>
      <c r="I7" s="92"/>
      <c r="J7" s="92"/>
      <c r="K7" s="92"/>
      <c r="M7" s="40"/>
      <c r="N7" s="40">
        <f>IF(OR(D7&lt;&gt;D12+D17,D7&gt;D5,D7&lt;D8),"Er","")</f>
      </c>
      <c r="O7" s="40">
        <f>IF(OR(E7&gt;E5,E7&lt;E8),"Er","")</f>
      </c>
      <c r="P7" s="40">
        <f>IF(OR(F7&gt;F5,F7&lt;F8),"Er","")</f>
      </c>
      <c r="Q7" s="40">
        <f>IF(OR(G7&gt;G5,G7&lt;G8),"Er","")</f>
      </c>
      <c r="R7" s="40">
        <f>IF(OR(H7&gt;H5,H7&lt;H8),"Er","")</f>
      </c>
    </row>
    <row r="8" spans="2:18" ht="15.75">
      <c r="B8" s="151" t="s">
        <v>67</v>
      </c>
      <c r="C8" s="178">
        <f t="shared" si="0"/>
        <v>0</v>
      </c>
      <c r="D8" s="216"/>
      <c r="E8" s="216"/>
      <c r="F8" s="216"/>
      <c r="G8" s="216"/>
      <c r="H8" s="217"/>
      <c r="I8" s="92"/>
      <c r="J8" s="92"/>
      <c r="K8" s="92"/>
      <c r="M8" s="40"/>
      <c r="N8" s="40">
        <f>IF(OR(D8&lt;&gt;D13+D18,D8&gt;D5,D8&gt;D7,D8&gt;D6,D8&lt;D13,D8&lt;D18),"Er","")</f>
      </c>
      <c r="O8" s="40">
        <f>IF(OR(E8&gt;E5,E8&gt;E7,E8&gt;E6,E8&lt;E13,E8&lt;E18),"Er","")</f>
      </c>
      <c r="P8" s="40">
        <f>IF(OR(F8&gt;F5,F8&gt;F7,F8&gt;F6,F8&lt;F13,F8&lt;F18),"Er","")</f>
      </c>
      <c r="Q8" s="40">
        <f>IF(OR(G8&gt;G5,G8&gt;G7,G8&gt;G6,G8&lt;G13,G8&lt;G18),"Er","")</f>
      </c>
      <c r="R8" s="40">
        <f>IF(OR(H8&gt;H5,H8&gt;H7,H8&gt;H6,H8&lt;H13,H8&lt;H18),"Er","")</f>
      </c>
    </row>
    <row r="9" spans="2:18" ht="15.75">
      <c r="B9" s="155" t="s">
        <v>93</v>
      </c>
      <c r="C9" s="177">
        <f t="shared" si="0"/>
        <v>279</v>
      </c>
      <c r="D9" s="111">
        <v>279</v>
      </c>
      <c r="E9" s="111"/>
      <c r="F9" s="111"/>
      <c r="G9" s="111"/>
      <c r="H9" s="215"/>
      <c r="I9" s="92"/>
      <c r="J9" s="92"/>
      <c r="K9" s="92"/>
      <c r="M9" s="40"/>
      <c r="N9" s="40">
        <f>IF(OR(D9&lt;&gt;D5-D15,D9&gt;D5,D9&lt;D10,D9&lt;D11,D9&lt;D12,D9&lt;D13,D9&lt;D14),"Er","")</f>
      </c>
      <c r="O9" s="40">
        <f>IF(OR(E9&gt;E5,E9&lt;E10,E9&lt;E11,E9&lt;E12,E9&lt;E13,E9&lt;E14),"Er","")</f>
      </c>
      <c r="P9" s="40">
        <f>IF(OR(F9&gt;F5,F9&lt;F10,F9&lt;F11,F9&lt;F12,F9&lt;F13,F9&lt;F14),"Er","")</f>
      </c>
      <c r="Q9" s="40">
        <f>IF(OR(G9&gt;G5,G9&lt;G10,G9&lt;G11,G9&lt;G12,G9&lt;G13,G9&lt;G14),"Er","")</f>
      </c>
      <c r="R9" s="40">
        <f>IF(OR(H9&gt;H5,H9&lt;H10,H9&lt;H11,H9&lt;H12,H9&lt;H13,H9&lt;H14),"Er","")</f>
      </c>
    </row>
    <row r="10" spans="2:18" ht="15.75">
      <c r="B10" s="149" t="s">
        <v>188</v>
      </c>
      <c r="C10" s="178">
        <f t="shared" si="0"/>
        <v>279</v>
      </c>
      <c r="D10" s="216">
        <v>279</v>
      </c>
      <c r="E10" s="216"/>
      <c r="F10" s="216"/>
      <c r="G10" s="216"/>
      <c r="H10" s="217"/>
      <c r="I10" s="92"/>
      <c r="J10" s="92"/>
      <c r="K10" s="92"/>
      <c r="M10" s="40"/>
      <c r="N10" s="40">
        <f>IF(D10&gt;D9,"Er","")</f>
      </c>
      <c r="O10" s="40">
        <f>IF(E10&gt;E9,"Er","")</f>
      </c>
      <c r="P10" s="40">
        <f>IF(F10&gt;F9,"Er","")</f>
      </c>
      <c r="Q10" s="40">
        <f>IF(G10&gt;G9,"Er","")</f>
      </c>
      <c r="R10" s="40">
        <f>IF(H10&gt;H9,"Er","")</f>
      </c>
    </row>
    <row r="11" spans="2:18" ht="15.75">
      <c r="B11" s="151" t="s">
        <v>187</v>
      </c>
      <c r="C11" s="178">
        <f t="shared" si="0"/>
        <v>118</v>
      </c>
      <c r="D11" s="216">
        <v>118</v>
      </c>
      <c r="E11" s="216"/>
      <c r="F11" s="216"/>
      <c r="G11" s="216"/>
      <c r="H11" s="217"/>
      <c r="I11" s="92"/>
      <c r="J11" s="92"/>
      <c r="K11" s="92"/>
      <c r="M11" s="40"/>
      <c r="N11" s="40">
        <f>IF(OR(D11&lt;&gt;D6-D16,D11&gt;D9,D11&lt;D13),"Er","")</f>
      </c>
      <c r="O11" s="40">
        <f>IF(OR(E11&gt;E10,E11&lt;E13,E11&gt;E6),"Er","")</f>
      </c>
      <c r="P11" s="40">
        <f>IF(OR(F11&gt;F10,F11&lt;F13,F11&gt;F6),"Er","")</f>
      </c>
      <c r="Q11" s="40">
        <f>IF(OR(G11&gt;G10,G11&lt;G13,G11&gt;G6),"Er","")</f>
      </c>
      <c r="R11" s="40">
        <f>IF(OR(H11&gt;H10,H11&lt;H13,H11&gt;H6),"Er","")</f>
      </c>
    </row>
    <row r="12" spans="2:18" ht="15.75">
      <c r="B12" s="151" t="s">
        <v>66</v>
      </c>
      <c r="C12" s="178">
        <f t="shared" si="0"/>
        <v>2</v>
      </c>
      <c r="D12" s="216">
        <v>2</v>
      </c>
      <c r="E12" s="216"/>
      <c r="F12" s="216"/>
      <c r="G12" s="216"/>
      <c r="H12" s="217"/>
      <c r="I12" s="92"/>
      <c r="J12" s="92"/>
      <c r="K12" s="92"/>
      <c r="M12" s="40"/>
      <c r="N12" s="40">
        <f>IF(OR(D12&lt;&gt;D7-D17,D12&gt;D9,D12&lt;D13),"Er","")</f>
      </c>
      <c r="O12" s="40">
        <f>IF(OR(E12&gt;E10,E12&lt;E13,E12&gt;E7),"Er","")</f>
      </c>
      <c r="P12" s="40">
        <f>IF(OR(F12&gt;F10,F12&lt;F13,F12&gt;F7),"Er","")</f>
      </c>
      <c r="Q12" s="40">
        <f>IF(OR(G12&gt;G10,G12&lt;G13,G12&gt;G7),"Er","")</f>
      </c>
      <c r="R12" s="40">
        <f>IF(OR(H12&gt;H10,H12&lt;H13,H12&gt;H7),"Er","")</f>
      </c>
    </row>
    <row r="13" spans="2:18" ht="15.75">
      <c r="B13" s="156" t="s">
        <v>67</v>
      </c>
      <c r="C13" s="179">
        <f t="shared" si="0"/>
        <v>0</v>
      </c>
      <c r="D13" s="220"/>
      <c r="E13" s="220"/>
      <c r="F13" s="220"/>
      <c r="G13" s="220"/>
      <c r="H13" s="222"/>
      <c r="I13" s="92"/>
      <c r="J13" s="92"/>
      <c r="K13" s="92"/>
      <c r="M13" s="40"/>
      <c r="N13" s="40">
        <f>IF(OR(D13&lt;&gt;D8-D18,D13&gt;D9,D13&gt;D12,D13&gt;D11,D13&gt;D8),"Er","")</f>
      </c>
      <c r="O13" s="40">
        <f>IF(OR(E13&gt;E10,E13&gt;E12,E13&gt;E11,E13&gt;E8),"Er","")</f>
      </c>
      <c r="P13" s="40">
        <f>IF(OR(F13&gt;F10,F13&gt;F12,F13&gt;F11,F13&gt;F8),"Er","")</f>
      </c>
      <c r="Q13" s="40">
        <f>IF(OR(G13&gt;G10,G13&gt;G12,G13&gt;G11,G13&gt;G8),"Er","")</f>
      </c>
      <c r="R13" s="40">
        <f>IF(OR(H13&gt;H10,H13&gt;H12,H13&gt;H11,H13&gt;H8),"Er","")</f>
      </c>
    </row>
    <row r="14" spans="2:18" ht="15.75">
      <c r="B14" s="157" t="s">
        <v>253</v>
      </c>
      <c r="C14" s="176">
        <f t="shared" si="0"/>
        <v>0</v>
      </c>
      <c r="D14" s="236"/>
      <c r="E14" s="236"/>
      <c r="F14" s="236"/>
      <c r="G14" s="236"/>
      <c r="H14" s="237"/>
      <c r="I14" s="92"/>
      <c r="J14" s="92"/>
      <c r="K14" s="92"/>
      <c r="M14" s="40"/>
      <c r="N14" s="40">
        <f>IF(OR(D14&gt;D9,D14&gt;D46),"Er","")</f>
      </c>
      <c r="O14" s="40">
        <f>IF(OR(E14&gt;E9,E14&gt;E46),"Er","")</f>
      </c>
      <c r="P14" s="40">
        <f>IF(OR(F14&gt;F9,F14&gt;F46),"Er","")</f>
      </c>
      <c r="Q14" s="40">
        <f>IF(OR(G14&gt;G9,G14&gt;G46),"Er","")</f>
      </c>
      <c r="R14" s="40">
        <f>IF(OR(H14&gt;H9,H14&gt;H46),"Er","")</f>
      </c>
    </row>
    <row r="15" spans="2:18" ht="15.75">
      <c r="B15" s="155" t="s">
        <v>128</v>
      </c>
      <c r="C15" s="177">
        <f t="shared" si="0"/>
        <v>1</v>
      </c>
      <c r="D15" s="111">
        <v>1</v>
      </c>
      <c r="E15" s="111"/>
      <c r="F15" s="111"/>
      <c r="G15" s="111"/>
      <c r="H15" s="215"/>
      <c r="I15" s="92"/>
      <c r="J15" s="92"/>
      <c r="K15" s="92"/>
      <c r="M15" s="40"/>
      <c r="N15" s="40">
        <f>IF(OR(D15&lt;&gt;D5-D9,D15&gt;D5,D15&lt;D16,D15&lt;D17,D15&lt;D18,D15&lt;D19),"Er","")</f>
      </c>
      <c r="O15" s="40">
        <f>IF(OR(E15&gt;E5,E15&lt;E16,E15&lt;E17,E15&lt;E18,E15&lt;E19),"Er","")</f>
      </c>
      <c r="P15" s="40">
        <f>IF(OR(F15&gt;F5,F15&lt;F16,F15&lt;F17,F15&lt;F18,F15&lt;F19),"Er","")</f>
      </c>
      <c r="Q15" s="40">
        <f>IF(OR(G15&gt;G5,G15&lt;G16,G15&lt;G17,G15&lt;G18,G15&lt;G19),"Er","")</f>
      </c>
      <c r="R15" s="40">
        <f>IF(OR(H15&gt;H5,H15&lt;H16,H15&lt;H17,H15&lt;H18,H15&lt;H19),"Er","")</f>
      </c>
    </row>
    <row r="16" spans="2:18" ht="15.75">
      <c r="B16" s="149" t="s">
        <v>227</v>
      </c>
      <c r="C16" s="178">
        <f t="shared" si="0"/>
        <v>0</v>
      </c>
      <c r="D16" s="216"/>
      <c r="E16" s="216"/>
      <c r="F16" s="216"/>
      <c r="G16" s="216"/>
      <c r="H16" s="217"/>
      <c r="I16" s="92"/>
      <c r="J16" s="92"/>
      <c r="K16" s="92"/>
      <c r="M16" s="40"/>
      <c r="N16" s="40">
        <f>IF(OR(D16&lt;&gt;D6-D11,D16&gt;D15,D16&lt;D18),"Er","")</f>
      </c>
      <c r="O16" s="40">
        <f>IF(OR(E16&gt;E15,E16&lt;E18,E16&gt;E6),"Er","")</f>
      </c>
      <c r="P16" s="40">
        <f>IF(OR(F16&gt;F15,F16&lt;F18,F16&gt;F6),"Er","")</f>
      </c>
      <c r="Q16" s="40">
        <f>IF(OR(G16&gt;G15,G16&lt;G18,G16&gt;G6),"Er","")</f>
      </c>
      <c r="R16" s="40">
        <f>IF(OR(H16&gt;H15,H16&lt;H18,H16&gt;H6),"Er","")</f>
      </c>
    </row>
    <row r="17" spans="2:18" ht="15.75">
      <c r="B17" s="151" t="s">
        <v>66</v>
      </c>
      <c r="C17" s="178">
        <f t="shared" si="0"/>
        <v>0</v>
      </c>
      <c r="D17" s="216"/>
      <c r="E17" s="216"/>
      <c r="F17" s="216"/>
      <c r="G17" s="216"/>
      <c r="H17" s="217"/>
      <c r="I17" s="92"/>
      <c r="J17" s="92"/>
      <c r="K17" s="92"/>
      <c r="M17" s="40"/>
      <c r="N17" s="40">
        <f>IF(OR(D17&lt;&gt;D7-D12,D17&gt;D15,D17&lt;D18),"Er","")</f>
      </c>
      <c r="O17" s="40">
        <f>IF(OR(E17&gt;E15,E17&lt;E18,E17&gt;E7),"Er","")</f>
      </c>
      <c r="P17" s="40">
        <f>IF(OR(F17&gt;F15,F17&lt;F18,F17&gt;F7),"Er","")</f>
      </c>
      <c r="Q17" s="40">
        <f>IF(OR(G17&gt;G15,G17&lt;G18,G17&gt;G7),"Er","")</f>
      </c>
      <c r="R17" s="40">
        <f>IF(OR(H17&gt;H15,H17&lt;H18,H17&gt;H7),"Er","")</f>
      </c>
    </row>
    <row r="18" spans="2:18" ht="15.75">
      <c r="B18" s="156" t="s">
        <v>67</v>
      </c>
      <c r="C18" s="184">
        <f t="shared" si="0"/>
        <v>0</v>
      </c>
      <c r="D18" s="254"/>
      <c r="E18" s="254"/>
      <c r="F18" s="254"/>
      <c r="G18" s="254"/>
      <c r="H18" s="255"/>
      <c r="I18" s="92"/>
      <c r="J18" s="92"/>
      <c r="K18" s="92"/>
      <c r="M18" s="40"/>
      <c r="N18" s="40">
        <f>IF(OR(D18&lt;&gt;D8-D13,D18&gt;D15,D18&gt;D17,D18&gt;D16),"Er","")</f>
      </c>
      <c r="O18" s="40">
        <f>IF(OR(E18&gt;E15,E18&gt;E17,E18&gt;E16,E18&gt;E8),"Er","")</f>
      </c>
      <c r="P18" s="40">
        <f>IF(OR(F18&gt;F15,F18&gt;F17,F18&gt;F16,F18&gt;F8),"Er","")</f>
      </c>
      <c r="Q18" s="40">
        <f>IF(OR(G18&gt;G15,G18&gt;G17,G18&gt;G16,G18&gt;G8),"Er","")</f>
      </c>
      <c r="R18" s="40">
        <f>IF(OR(H18&gt;H15,H18&gt;H17,H18&gt;H16,H18&gt;H8),"Er","")</f>
      </c>
    </row>
    <row r="19" spans="2:18" ht="15.75">
      <c r="B19" s="157" t="s">
        <v>253</v>
      </c>
      <c r="C19" s="176">
        <f t="shared" si="0"/>
        <v>1</v>
      </c>
      <c r="D19" s="236">
        <v>1</v>
      </c>
      <c r="E19" s="236"/>
      <c r="F19" s="236"/>
      <c r="G19" s="236"/>
      <c r="H19" s="237"/>
      <c r="I19" s="92"/>
      <c r="J19" s="92"/>
      <c r="K19" s="92"/>
      <c r="M19" s="40"/>
      <c r="N19" s="40">
        <f>IF(OR(D19&gt;D15,D19&gt;D46),"Er","")</f>
      </c>
      <c r="O19" s="40">
        <f>IF(OR(E19&gt;E15,E19&gt;E46),"Er","")</f>
      </c>
      <c r="P19" s="40">
        <f>IF(OR(F19&gt;F15,F19&gt;F46),"Er","")</f>
      </c>
      <c r="Q19" s="40">
        <f>IF(OR(G19&gt;G15,G19&gt;G46),"Er","")</f>
      </c>
      <c r="R19" s="40">
        <f>IF(OR(H19&gt;H15,H19&gt;H46),"Er","")</f>
      </c>
    </row>
    <row r="20" spans="2:18" ht="15.75">
      <c r="B20" s="158" t="s">
        <v>115</v>
      </c>
      <c r="C20" s="173">
        <f t="shared" si="0"/>
        <v>34</v>
      </c>
      <c r="D20" s="232"/>
      <c r="E20" s="232">
        <v>12</v>
      </c>
      <c r="F20" s="232">
        <v>8</v>
      </c>
      <c r="G20" s="232">
        <v>5</v>
      </c>
      <c r="H20" s="233">
        <v>9</v>
      </c>
      <c r="I20" s="92"/>
      <c r="J20" s="92"/>
      <c r="K20" s="92"/>
      <c r="M20" s="40"/>
      <c r="N20" s="40"/>
      <c r="O20" s="40"/>
      <c r="P20" s="40"/>
      <c r="Q20" s="40"/>
      <c r="R20" s="40"/>
    </row>
    <row r="21" spans="2:18" ht="15.75">
      <c r="B21" s="158" t="s">
        <v>116</v>
      </c>
      <c r="C21" s="173">
        <f t="shared" si="0"/>
        <v>19</v>
      </c>
      <c r="D21" s="232"/>
      <c r="E21" s="232">
        <v>5</v>
      </c>
      <c r="F21" s="232">
        <v>9</v>
      </c>
      <c r="G21" s="232">
        <v>1</v>
      </c>
      <c r="H21" s="233">
        <v>4</v>
      </c>
      <c r="I21" s="92"/>
      <c r="J21" s="92"/>
      <c r="K21" s="92"/>
      <c r="M21" s="40"/>
      <c r="N21" s="86">
        <f>IF(D21&gt;D5,"Er","")</f>
      </c>
      <c r="O21" s="86">
        <f>IF(E21&gt;E5,"Er","")</f>
      </c>
      <c r="P21" s="86">
        <f>IF(F21&gt;F5,"Er","")</f>
      </c>
      <c r="Q21" s="86">
        <f>IF(G21&gt;G5,"Er","")</f>
      </c>
      <c r="R21" s="86">
        <f>IF(H21&gt;H5,"Er","")</f>
      </c>
    </row>
    <row r="22" spans="2:18" ht="15.75">
      <c r="B22" s="158" t="s">
        <v>117</v>
      </c>
      <c r="C22" s="177">
        <f t="shared" si="0"/>
        <v>0</v>
      </c>
      <c r="D22" s="232"/>
      <c r="E22" s="232"/>
      <c r="F22" s="232"/>
      <c r="G22" s="232"/>
      <c r="H22" s="233"/>
      <c r="I22" s="92"/>
      <c r="J22" s="92"/>
      <c r="K22" s="92"/>
      <c r="M22" s="40"/>
      <c r="N22" s="40">
        <f>IF(OR(D22&lt;D23,D22&lt;D24,D22&lt;D25,D22&lt;D26,D22&lt;D28,D22&lt;D29,D22&lt;D30,D22&lt;D31,D22&lt;D33),"Er","")</f>
      </c>
      <c r="O22" s="40">
        <f>IF(OR(E22&lt;E23,E22&lt;E24,E22&lt;E25,E22&lt;E26,E22&lt;E28,E22&lt;E29,E22&lt;E30,E22&lt;E31,E22&lt;E33),"Er","")</f>
      </c>
      <c r="P22" s="40">
        <f>IF(OR(F22&lt;F23,F22&lt;F24,F22&lt;F25,F22&lt;F26,F22&lt;F28,F22&lt;F29,F22&lt;F30,F22&lt;F31,F22&lt;F33),"Er","")</f>
      </c>
      <c r="Q22" s="40">
        <f>IF(OR(G22&lt;G23,G22&lt;G24,G22&lt;G25,G22&lt;G26,G22&lt;G28,G22&lt;G29,G22&lt;G30,G22&lt;G31,G22&lt;G33),"Er","")</f>
      </c>
      <c r="R22" s="40">
        <f>IF(OR(H22&lt;H23,H22&lt;H24,H22&lt;H25,H22&lt;H26,H22&lt;H28,H22&lt;H29,H22&lt;H30,H22&lt;H31,H22&lt;H33),"Er","")</f>
      </c>
    </row>
    <row r="23" spans="2:18" ht="15.75">
      <c r="B23" s="149" t="s">
        <v>227</v>
      </c>
      <c r="C23" s="177">
        <f t="shared" si="0"/>
        <v>0</v>
      </c>
      <c r="D23" s="216"/>
      <c r="E23" s="216"/>
      <c r="F23" s="216"/>
      <c r="G23" s="216"/>
      <c r="H23" s="217"/>
      <c r="I23" s="92"/>
      <c r="J23" s="92"/>
      <c r="K23" s="92"/>
      <c r="M23" s="40"/>
      <c r="N23" s="40">
        <f>IF(OR(D23&gt;D22,D23&lt;D25),"Er","")</f>
      </c>
      <c r="O23" s="40">
        <f>IF(OR(E23&gt;E22,E23&lt;E25),"Er","")</f>
      </c>
      <c r="P23" s="40">
        <f>IF(OR(F23&gt;F22,F23&lt;F25),"Er","")</f>
      </c>
      <c r="Q23" s="40">
        <f>IF(OR(G23&gt;G22,G23&lt;G25),"Er","")</f>
      </c>
      <c r="R23" s="40">
        <f>IF(OR(H23&gt;H22,H23&lt;H25),"Er","")</f>
      </c>
    </row>
    <row r="24" spans="2:18" ht="15.75">
      <c r="B24" s="151" t="s">
        <v>66</v>
      </c>
      <c r="C24" s="178">
        <f t="shared" si="0"/>
        <v>0</v>
      </c>
      <c r="D24" s="216"/>
      <c r="E24" s="216"/>
      <c r="F24" s="216"/>
      <c r="G24" s="216"/>
      <c r="H24" s="217"/>
      <c r="I24" s="92"/>
      <c r="J24" s="92"/>
      <c r="K24" s="92"/>
      <c r="M24" s="40"/>
      <c r="N24" s="40">
        <f>IF(OR(D24&gt;D22,D24&lt;D25),"Er","")</f>
      </c>
      <c r="O24" s="40">
        <f>IF(OR(E24&gt;E22,E24&lt;E25),"Er","")</f>
      </c>
      <c r="P24" s="40">
        <f>IF(OR(F24&gt;F22,F24&lt;F25),"Er","")</f>
      </c>
      <c r="Q24" s="40">
        <f>IF(OR(G24&gt;G22,G24&lt;G25),"Er","")</f>
      </c>
      <c r="R24" s="40">
        <f>IF(OR(H24&gt;H22,H24&lt;H25),"Er","")</f>
      </c>
    </row>
    <row r="25" spans="2:18" ht="15.75">
      <c r="B25" s="156" t="s">
        <v>67</v>
      </c>
      <c r="C25" s="179">
        <f t="shared" si="0"/>
        <v>0</v>
      </c>
      <c r="D25" s="220"/>
      <c r="E25" s="220"/>
      <c r="F25" s="220"/>
      <c r="G25" s="220"/>
      <c r="H25" s="222"/>
      <c r="I25" s="92"/>
      <c r="J25" s="92"/>
      <c r="K25" s="92"/>
      <c r="M25" s="40"/>
      <c r="N25" s="40">
        <f>IF(OR(D25&gt;D22,D25&gt;D24,D25&gt;D23),"Er","")</f>
      </c>
      <c r="O25" s="40">
        <f>IF(OR(E25&gt;E22,E25&gt;E24,E25&gt;E23),"Er","")</f>
      </c>
      <c r="P25" s="40">
        <f>IF(OR(F25&gt;F22,F25&gt;F24,F25&gt;F23),"Er","")</f>
      </c>
      <c r="Q25" s="40">
        <f>IF(OR(G25&gt;G22,G25&gt;G24,G25&gt;G23),"Er","")</f>
      </c>
      <c r="R25" s="40">
        <f>IF(OR(H25&gt;H22,H25&gt;H24,H25&gt;H23),"Er","")</f>
      </c>
    </row>
    <row r="26" spans="2:18" ht="15.75">
      <c r="B26" s="157" t="s">
        <v>253</v>
      </c>
      <c r="C26" s="176">
        <f t="shared" si="0"/>
        <v>0</v>
      </c>
      <c r="D26" s="236"/>
      <c r="E26" s="236"/>
      <c r="F26" s="236"/>
      <c r="G26" s="236"/>
      <c r="H26" s="237"/>
      <c r="I26" s="92"/>
      <c r="J26" s="92"/>
      <c r="K26" s="92"/>
      <c r="M26" s="40"/>
      <c r="N26" s="40">
        <f>IF(D26&gt;D22,"Er","")</f>
      </c>
      <c r="O26" s="40">
        <f>IF(E26&gt;E22,"Er","")</f>
      </c>
      <c r="P26" s="40">
        <f>IF(F26&gt;F22,"Er","")</f>
      </c>
      <c r="Q26" s="40">
        <f>IF(G26&gt;G22,"Er","")</f>
      </c>
      <c r="R26" s="40">
        <f>IF(H26&gt;H22,"Er","")</f>
      </c>
    </row>
    <row r="27" spans="2:18" ht="15.75">
      <c r="B27" s="186" t="s">
        <v>214</v>
      </c>
      <c r="C27" s="177">
        <f aca="true" t="shared" si="1" ref="C27:H27">C22</f>
        <v>0</v>
      </c>
      <c r="D27" s="188">
        <f t="shared" si="1"/>
        <v>0</v>
      </c>
      <c r="E27" s="188">
        <f t="shared" si="1"/>
        <v>0</v>
      </c>
      <c r="F27" s="188">
        <f t="shared" si="1"/>
        <v>0</v>
      </c>
      <c r="G27" s="188">
        <f t="shared" si="1"/>
        <v>0</v>
      </c>
      <c r="H27" s="189">
        <f t="shared" si="1"/>
        <v>0</v>
      </c>
      <c r="I27" s="92"/>
      <c r="J27" s="92"/>
      <c r="K27" s="92"/>
      <c r="M27" s="40"/>
      <c r="N27" s="40">
        <f>IF(SUM(D28:D33)&lt;D27,"Er","")</f>
      </c>
      <c r="O27" s="40">
        <f>IF(SUM(E28:E33)&lt;E27,"Er","")</f>
      </c>
      <c r="P27" s="40">
        <f>IF(SUM(F28:F33)&lt;F27,"Er","")</f>
      </c>
      <c r="Q27" s="40">
        <f>IF(SUM(G28:G33)&lt;G27,"Er","")</f>
      </c>
      <c r="R27" s="40">
        <f>IF(SUM(H28:H33)&lt;H27,"Er","")</f>
      </c>
    </row>
    <row r="28" spans="2:18" ht="15.75">
      <c r="B28" s="112" t="s">
        <v>226</v>
      </c>
      <c r="C28" s="177">
        <f aca="true" t="shared" si="2" ref="C28:C34">SUM(D28:H28)</f>
        <v>0</v>
      </c>
      <c r="D28" s="111"/>
      <c r="E28" s="111"/>
      <c r="F28" s="111"/>
      <c r="G28" s="111"/>
      <c r="H28" s="215"/>
      <c r="I28" s="92"/>
      <c r="J28" s="92"/>
      <c r="K28" s="92"/>
      <c r="M28" s="40"/>
      <c r="N28" s="40">
        <f>IF(D28&gt;D22,"Er","")</f>
      </c>
      <c r="O28" s="40">
        <f>IF(E28&gt;E22,"Er","")</f>
      </c>
      <c r="P28" s="40">
        <f>IF(F28&gt;F22,"Er","")</f>
      </c>
      <c r="Q28" s="40">
        <f>IF(G28&gt;G22,"Er","")</f>
      </c>
      <c r="R28" s="40">
        <f>IF(H28&gt;H22,"Er","")</f>
      </c>
    </row>
    <row r="29" spans="2:18" ht="15.75">
      <c r="B29" s="113" t="s">
        <v>210</v>
      </c>
      <c r="C29" s="178">
        <f t="shared" si="2"/>
        <v>0</v>
      </c>
      <c r="D29" s="216"/>
      <c r="E29" s="216"/>
      <c r="F29" s="216"/>
      <c r="G29" s="216"/>
      <c r="H29" s="217"/>
      <c r="I29" s="92"/>
      <c r="J29" s="92"/>
      <c r="K29" s="92"/>
      <c r="M29" s="40"/>
      <c r="N29" s="40">
        <f>IF(D29&gt;D22,"Er","")</f>
      </c>
      <c r="O29" s="40">
        <f>IF(E29&gt;E22,"Er","")</f>
      </c>
      <c r="P29" s="40">
        <f>IF(F29&gt;F22,"Er","")</f>
      </c>
      <c r="Q29" s="40">
        <f>IF(G29&gt;G22,"Er","")</f>
      </c>
      <c r="R29" s="40">
        <f>IF(H29&gt;H22,"Er","")</f>
      </c>
    </row>
    <row r="30" spans="2:18" ht="15.75">
      <c r="B30" s="113" t="s">
        <v>211</v>
      </c>
      <c r="C30" s="178">
        <f t="shared" si="2"/>
        <v>0</v>
      </c>
      <c r="D30" s="216"/>
      <c r="E30" s="216"/>
      <c r="F30" s="216"/>
      <c r="G30" s="216"/>
      <c r="H30" s="217"/>
      <c r="I30" s="92"/>
      <c r="J30" s="92"/>
      <c r="K30" s="92"/>
      <c r="M30" s="40"/>
      <c r="N30" s="40">
        <f>IF(D30&gt;D22,"Er","")</f>
      </c>
      <c r="O30" s="40">
        <f>IF(E30&gt;E22,"Er","")</f>
      </c>
      <c r="P30" s="40">
        <f>IF(F30&gt;F22,"Er","")</f>
      </c>
      <c r="Q30" s="40">
        <f>IF(G30&gt;G22,"Er","")</f>
      </c>
      <c r="R30" s="40">
        <f>IF(H30&gt;H22,"Er","")</f>
      </c>
    </row>
    <row r="31" spans="2:18" ht="15.75">
      <c r="B31" s="113" t="s">
        <v>212</v>
      </c>
      <c r="C31" s="178">
        <f t="shared" si="2"/>
        <v>0</v>
      </c>
      <c r="D31" s="216"/>
      <c r="E31" s="216"/>
      <c r="F31" s="216"/>
      <c r="G31" s="216"/>
      <c r="H31" s="217"/>
      <c r="I31" s="92"/>
      <c r="J31" s="92"/>
      <c r="K31" s="92"/>
      <c r="M31" s="40"/>
      <c r="N31" s="40">
        <f>IF(D31&gt;D22,"Er","")</f>
      </c>
      <c r="O31" s="40">
        <f>IF(E31&gt;E22,"Er","")</f>
      </c>
      <c r="P31" s="40">
        <f>IF(F31&gt;F22,"Er","")</f>
      </c>
      <c r="Q31" s="40">
        <f>IF(G31&gt;G22,"Er","")</f>
      </c>
      <c r="R31" s="40">
        <f>IF(H31&gt;H22,"Er","")</f>
      </c>
    </row>
    <row r="32" spans="2:18" ht="15.75">
      <c r="B32" s="115" t="s">
        <v>300</v>
      </c>
      <c r="C32" s="178">
        <f t="shared" si="2"/>
        <v>0</v>
      </c>
      <c r="D32" s="220"/>
      <c r="E32" s="220"/>
      <c r="F32" s="220"/>
      <c r="G32" s="220"/>
      <c r="H32" s="222"/>
      <c r="I32" s="92"/>
      <c r="J32" s="92"/>
      <c r="K32" s="92"/>
      <c r="M32" s="40"/>
      <c r="N32" s="40">
        <f>IF(D32&gt;D22,"Er","")</f>
      </c>
      <c r="O32" s="40">
        <f>IF(E32&gt;E22,"Er","")</f>
      </c>
      <c r="P32" s="40">
        <f>IF(F32&gt;F22,"Er","")</f>
      </c>
      <c r="Q32" s="40">
        <f>IF(G32&gt;G22,"Er","")</f>
      </c>
      <c r="R32" s="40">
        <f>IF(H32&gt;H22,"Er","")</f>
      </c>
    </row>
    <row r="33" spans="2:18" ht="15.75">
      <c r="B33" s="159" t="s">
        <v>213</v>
      </c>
      <c r="C33" s="176">
        <f t="shared" si="2"/>
        <v>0</v>
      </c>
      <c r="D33" s="236"/>
      <c r="E33" s="236"/>
      <c r="F33" s="236"/>
      <c r="G33" s="236"/>
      <c r="H33" s="237"/>
      <c r="I33" s="92"/>
      <c r="J33" s="92"/>
      <c r="K33" s="92"/>
      <c r="M33" s="40"/>
      <c r="N33" s="40">
        <f>IF(D33&gt;D22,"Er","")</f>
      </c>
      <c r="O33" s="40">
        <f>IF(E33&gt;E22,"Er","")</f>
      </c>
      <c r="P33" s="40">
        <f>IF(F33&gt;F22,"Er","")</f>
      </c>
      <c r="Q33" s="40">
        <f>IF(G33&gt;G22,"Er","")</f>
      </c>
      <c r="R33" s="40">
        <f>IF(H33&gt;H22,"Er","")</f>
      </c>
    </row>
    <row r="34" spans="2:18" ht="15.75">
      <c r="B34" s="160" t="s">
        <v>95</v>
      </c>
      <c r="C34" s="185">
        <f t="shared" si="2"/>
        <v>567</v>
      </c>
      <c r="D34" s="252"/>
      <c r="E34" s="252"/>
      <c r="F34" s="252"/>
      <c r="G34" s="252">
        <v>308</v>
      </c>
      <c r="H34" s="253">
        <v>259</v>
      </c>
      <c r="I34" s="92"/>
      <c r="J34" s="92"/>
      <c r="K34" s="92"/>
      <c r="M34" s="40"/>
      <c r="N34" s="40">
        <f>IF(D34&gt;D5,"Er","")</f>
      </c>
      <c r="O34" s="40">
        <f>IF(E34&gt;E5,"Er","")</f>
      </c>
      <c r="P34" s="40">
        <f>IF(F34&gt;F5,"Er","")</f>
      </c>
      <c r="Q34" s="40">
        <f>IF(G34&gt;G5,"Er","")</f>
      </c>
      <c r="R34" s="40">
        <f>IF(H34&gt;H5,"Er","")</f>
      </c>
    </row>
    <row r="35" spans="2:18" ht="31.5">
      <c r="B35" s="161" t="s">
        <v>306</v>
      </c>
      <c r="C35" s="177">
        <f aca="true" t="shared" si="3" ref="C35:C40">SUM(D35:H35)</f>
        <v>0</v>
      </c>
      <c r="D35" s="111"/>
      <c r="E35" s="111"/>
      <c r="F35" s="111"/>
      <c r="G35" s="111"/>
      <c r="H35" s="215"/>
      <c r="I35" s="92"/>
      <c r="J35" s="92"/>
      <c r="K35" s="92"/>
      <c r="M35" s="40"/>
      <c r="N35" s="40">
        <f>IF(D35&gt;D5,"Er","")</f>
      </c>
      <c r="O35" s="40">
        <f>IF(E35&gt;E5,"Er","")</f>
      </c>
      <c r="P35" s="40">
        <f>IF(F35&gt;F5,"Er","")</f>
      </c>
      <c r="Q35" s="40">
        <f>IF(G35&gt;G5,"Er","")</f>
      </c>
      <c r="R35" s="40">
        <f>IF(H35&gt;H5,"Er","")</f>
      </c>
    </row>
    <row r="36" spans="2:18" ht="31.5">
      <c r="B36" s="148" t="s">
        <v>408</v>
      </c>
      <c r="C36" s="178">
        <f t="shared" si="3"/>
        <v>0</v>
      </c>
      <c r="D36" s="216"/>
      <c r="E36" s="216"/>
      <c r="F36" s="216"/>
      <c r="G36" s="216"/>
      <c r="H36" s="217"/>
      <c r="I36" s="92"/>
      <c r="J36" s="92"/>
      <c r="K36" s="92"/>
      <c r="M36" s="40"/>
      <c r="N36" s="40">
        <f>IF(D36&gt;D5,"Er","")</f>
      </c>
      <c r="O36" s="40">
        <f>IF(E36&gt;E5,"Er","")</f>
      </c>
      <c r="P36" s="40">
        <f>IF(F36&gt;F5,"Er","")</f>
      </c>
      <c r="Q36" s="40">
        <f>IF(G36&gt;G5,"Er","")</f>
      </c>
      <c r="R36" s="40">
        <f>IF(H36&gt;H5,"Er","")</f>
      </c>
    </row>
    <row r="37" spans="2:18" ht="31.5">
      <c r="B37" s="162" t="s">
        <v>409</v>
      </c>
      <c r="C37" s="176">
        <f t="shared" si="3"/>
        <v>567</v>
      </c>
      <c r="D37" s="236"/>
      <c r="E37" s="236"/>
      <c r="F37" s="236"/>
      <c r="G37" s="236">
        <v>308</v>
      </c>
      <c r="H37" s="237">
        <v>259</v>
      </c>
      <c r="I37" s="92"/>
      <c r="J37" s="92"/>
      <c r="K37" s="92"/>
      <c r="M37" s="40">
        <f>IF(OR(AND(C37=0,LopHoc_TH!C8&lt;&gt;0),AND(LopHoc_TH!C8=0,C37&lt;&gt;0)),"Er","")</f>
      </c>
      <c r="N37" s="40">
        <f>IF(D37&gt;D5,"Er","")</f>
      </c>
      <c r="O37" s="40">
        <f>IF(E37&gt;E5,"Er","")</f>
      </c>
      <c r="P37" s="40">
        <f>IF(F37&gt;F5,"Er","")</f>
      </c>
      <c r="Q37" s="40">
        <f>IF(G37&gt;G5,"Er","")</f>
      </c>
      <c r="R37" s="40">
        <f>IF(H37&gt;H5,"Er","")</f>
      </c>
    </row>
    <row r="38" spans="2:18" ht="15.75">
      <c r="B38" s="158" t="s">
        <v>129</v>
      </c>
      <c r="C38" s="173">
        <f t="shared" si="3"/>
        <v>864</v>
      </c>
      <c r="D38" s="232"/>
      <c r="E38" s="232"/>
      <c r="F38" s="232">
        <v>297</v>
      </c>
      <c r="G38" s="232">
        <v>308</v>
      </c>
      <c r="H38" s="233">
        <v>259</v>
      </c>
      <c r="I38" s="92"/>
      <c r="J38" s="92"/>
      <c r="K38" s="92"/>
      <c r="M38" s="40">
        <f>IF(OR(AND(C38&lt;&gt;0,LopHoc_TH!C14=0)),"Er","")</f>
      </c>
      <c r="N38" s="40">
        <f>IF(D38&gt;D5,"Er","")</f>
      </c>
      <c r="O38" s="40">
        <f>IF(E38&gt;E5,"Er","")</f>
      </c>
      <c r="P38" s="40">
        <f>IF(F38&gt;F5,"Er","")</f>
      </c>
      <c r="Q38" s="40">
        <f>IF(G38&gt;G5,"Er","")</f>
      </c>
      <c r="R38" s="40">
        <f>IF(H38&gt;H5,"Er","")</f>
      </c>
    </row>
    <row r="39" spans="2:18" ht="15.75">
      <c r="B39" s="158" t="s">
        <v>96</v>
      </c>
      <c r="C39" s="173">
        <f t="shared" si="3"/>
        <v>0</v>
      </c>
      <c r="D39" s="232"/>
      <c r="E39" s="232"/>
      <c r="F39" s="232"/>
      <c r="G39" s="232"/>
      <c r="H39" s="233"/>
      <c r="I39" s="92"/>
      <c r="J39" s="92"/>
      <c r="K39" s="92"/>
      <c r="M39" s="40">
        <f>IF(OR(AND(C39&lt;&gt;0,LopHoc_TH!C15=0)),"Er","")</f>
      </c>
      <c r="N39" s="40">
        <f>IF(D39&gt;D5,"Er","")</f>
      </c>
      <c r="O39" s="40">
        <f>IF(E39&gt;E5,"Er","")</f>
      </c>
      <c r="P39" s="40">
        <f>IF(F39&gt;F5,"Er","")</f>
      </c>
      <c r="Q39" s="40">
        <f>IF(G39&gt;G5,"Er","")</f>
      </c>
      <c r="R39" s="40">
        <f>IF(H39&gt;H5,"Er","")</f>
      </c>
    </row>
    <row r="40" spans="2:18" ht="15.75">
      <c r="B40" s="158" t="s">
        <v>294</v>
      </c>
      <c r="C40" s="173">
        <f t="shared" si="3"/>
        <v>0</v>
      </c>
      <c r="D40" s="232"/>
      <c r="E40" s="232"/>
      <c r="F40" s="232"/>
      <c r="G40" s="232"/>
      <c r="H40" s="233"/>
      <c r="I40" s="92"/>
      <c r="J40" s="92"/>
      <c r="K40" s="92"/>
      <c r="M40" s="40">
        <f>IF(OR(AND(C40&lt;&gt;0,LopHoc_TH!C11=0)),"Er","")</f>
      </c>
      <c r="N40" s="40">
        <f>IF(D40&gt;D5,"Er","")</f>
      </c>
      <c r="O40" s="40">
        <f>IF(E40&gt;E5,"Er","")</f>
      </c>
      <c r="P40" s="40">
        <f>IF(F40&gt;F5,"Er","")</f>
      </c>
      <c r="Q40" s="40">
        <f>IF(G40&gt;G5,"Er","")</f>
      </c>
      <c r="R40" s="40">
        <f>IF(H40&gt;H5,"Er","")</f>
      </c>
    </row>
    <row r="41" spans="2:11" ht="15.75">
      <c r="B41" s="498" t="s">
        <v>65</v>
      </c>
      <c r="C41" s="499"/>
      <c r="D41" s="499"/>
      <c r="E41" s="499"/>
      <c r="F41" s="499"/>
      <c r="G41" s="499"/>
      <c r="H41" s="500"/>
      <c r="I41" s="92"/>
      <c r="J41" s="92"/>
      <c r="K41" s="92"/>
    </row>
    <row r="42" spans="2:18" ht="15.75">
      <c r="B42" s="112" t="s">
        <v>89</v>
      </c>
      <c r="C42" s="177">
        <f aca="true" t="shared" si="4" ref="C42:C47">SUM(D42:H42)</f>
        <v>0</v>
      </c>
      <c r="D42" s="246"/>
      <c r="E42" s="246"/>
      <c r="F42" s="246"/>
      <c r="G42" s="246"/>
      <c r="H42" s="247"/>
      <c r="I42" s="92"/>
      <c r="J42" s="92"/>
      <c r="K42" s="92"/>
      <c r="M42" s="40">
        <f>IF(OR(AND(C42&lt;&gt;0,LopHoc_TH!C10=0),AND(C42=0,LopHoc_TH!C10&lt;&gt;0)),"Er","")</f>
      </c>
      <c r="N42" s="40">
        <f>IF(D42&gt;D5,"Er","")</f>
      </c>
      <c r="O42" s="40">
        <f>IF(E42&gt;E5,"Er","")</f>
      </c>
      <c r="P42" s="40">
        <f>IF(F42&gt;F5,"Er","")</f>
      </c>
      <c r="Q42" s="40">
        <f>IF(G42&gt;G5,"Er","")</f>
      </c>
      <c r="R42" s="40">
        <f>IF(H42&gt;H5,"Er","")</f>
      </c>
    </row>
    <row r="43" spans="2:18" ht="15.75">
      <c r="B43" s="151" t="s">
        <v>90</v>
      </c>
      <c r="C43" s="178">
        <f t="shared" si="4"/>
        <v>0</v>
      </c>
      <c r="D43" s="248"/>
      <c r="E43" s="248"/>
      <c r="F43" s="248"/>
      <c r="G43" s="248"/>
      <c r="H43" s="249"/>
      <c r="I43" s="92"/>
      <c r="J43" s="92"/>
      <c r="K43" s="92"/>
      <c r="M43" s="40">
        <f>IF(OR(AND(C43&lt;&gt;0,LopHoc_TH!C11=0),AND(C43=0,LopHoc_TH!C11&lt;&gt;0)),"Er","")</f>
      </c>
      <c r="N43" s="40">
        <f>IF(D43&gt;D5,"Er","")</f>
      </c>
      <c r="O43" s="40">
        <f>IF(E43&gt;E5,"Er","")</f>
      </c>
      <c r="P43" s="40">
        <f>IF(F43&gt;F5,"Er","")</f>
      </c>
      <c r="Q43" s="40">
        <f>IF(G43&gt;G5,"Er","")</f>
      </c>
      <c r="R43" s="40">
        <f>IF(H43&gt;H5,"Er","")</f>
      </c>
    </row>
    <row r="44" spans="2:18" ht="15.75">
      <c r="B44" s="151" t="s">
        <v>88</v>
      </c>
      <c r="C44" s="178">
        <f t="shared" si="4"/>
        <v>0</v>
      </c>
      <c r="D44" s="216"/>
      <c r="E44" s="216"/>
      <c r="F44" s="216"/>
      <c r="G44" s="216"/>
      <c r="H44" s="217"/>
      <c r="I44" s="92"/>
      <c r="J44" s="92"/>
      <c r="K44" s="92"/>
      <c r="M44" s="40"/>
      <c r="N44" s="40">
        <f>IF(D44&gt;D5,"Er","")</f>
      </c>
      <c r="O44" s="40">
        <f>IF(E44&gt;E5,"Er","")</f>
      </c>
      <c r="P44" s="40">
        <f>IF(F44&gt;F5,"Er","")</f>
      </c>
      <c r="Q44" s="40">
        <f>IF(G44&gt;G5,"Er","")</f>
      </c>
      <c r="R44" s="40">
        <f>IF(H44&gt;H5,"Er","")</f>
      </c>
    </row>
    <row r="45" spans="2:18" ht="15.75">
      <c r="B45" s="151" t="s">
        <v>195</v>
      </c>
      <c r="C45" s="178">
        <f t="shared" si="4"/>
        <v>0</v>
      </c>
      <c r="D45" s="216"/>
      <c r="E45" s="216"/>
      <c r="F45" s="216"/>
      <c r="G45" s="216"/>
      <c r="H45" s="217"/>
      <c r="I45" s="92"/>
      <c r="J45" s="92"/>
      <c r="K45" s="92"/>
      <c r="M45" s="40"/>
      <c r="N45" s="40">
        <f>IF(D45&gt;D5,"Er","")</f>
      </c>
      <c r="O45" s="40">
        <f>IF(E45&gt;E5,"Er","")</f>
      </c>
      <c r="P45" s="40">
        <f>IF(F45&gt;F5,"Er","")</f>
      </c>
      <c r="Q45" s="40">
        <f>IF(G45&gt;G5,"Er","")</f>
      </c>
      <c r="R45" s="40">
        <f>IF(H45&gt;H5,"Er","")</f>
      </c>
    </row>
    <row r="46" spans="2:18" ht="15.75">
      <c r="B46" s="163" t="s">
        <v>114</v>
      </c>
      <c r="C46" s="176">
        <f t="shared" si="4"/>
        <v>7</v>
      </c>
      <c r="D46" s="236">
        <v>1</v>
      </c>
      <c r="E46" s="236">
        <v>1</v>
      </c>
      <c r="F46" s="236"/>
      <c r="G46" s="236">
        <v>1</v>
      </c>
      <c r="H46" s="237">
        <v>4</v>
      </c>
      <c r="I46" s="92"/>
      <c r="J46" s="92"/>
      <c r="K46" s="92"/>
      <c r="M46" s="40">
        <f>IF(OR(AND(C46&lt;&gt;0,LopHoc_TH!C12=0),AND(C46=0,LopHoc_TH!C12&lt;&gt;0)),"Er","")</f>
      </c>
      <c r="N46" s="40">
        <f>IF(D46&gt;D5,"Er","")</f>
      </c>
      <c r="O46" s="40">
        <f>IF(E46&gt;E5,"Er","")</f>
      </c>
      <c r="P46" s="40">
        <f>IF(F46&gt;F5,"Er","")</f>
      </c>
      <c r="Q46" s="40">
        <f>IF(G46&gt;G5,"Er","")</f>
      </c>
      <c r="R46" s="40">
        <f>IF(H46&gt;H5,"Er","")</f>
      </c>
    </row>
    <row r="47" spans="2:18" ht="15.75">
      <c r="B47" s="164" t="s">
        <v>97</v>
      </c>
      <c r="C47" s="173">
        <f t="shared" si="4"/>
        <v>864</v>
      </c>
      <c r="D47" s="250"/>
      <c r="E47" s="250"/>
      <c r="F47" s="250">
        <v>297</v>
      </c>
      <c r="G47" s="250">
        <v>308</v>
      </c>
      <c r="H47" s="251">
        <v>259</v>
      </c>
      <c r="I47" s="92"/>
      <c r="J47" s="92"/>
      <c r="K47" s="92"/>
      <c r="M47" s="40"/>
      <c r="N47" s="40">
        <f>IF(D47&gt;D5,"Er","")</f>
      </c>
      <c r="O47" s="40">
        <f>IF(E47&gt;E5,"Er","")</f>
      </c>
      <c r="P47" s="40">
        <f>IF(F47&gt;F5,"Er","")</f>
      </c>
      <c r="Q47" s="40">
        <f>IF(G47&gt;G5,"Er","")</f>
      </c>
      <c r="R47" s="40">
        <f>IF(H47&gt;H5,"Er","")</f>
      </c>
    </row>
    <row r="48" spans="2:18" ht="15.75">
      <c r="B48" s="147" t="s">
        <v>246</v>
      </c>
      <c r="C48" s="175">
        <f>SUM(D48:H48)</f>
        <v>864</v>
      </c>
      <c r="D48" s="234"/>
      <c r="E48" s="234"/>
      <c r="F48" s="234">
        <v>297</v>
      </c>
      <c r="G48" s="234">
        <v>308</v>
      </c>
      <c r="H48" s="235">
        <v>259</v>
      </c>
      <c r="I48" s="92"/>
      <c r="J48" s="92"/>
      <c r="K48" s="92"/>
      <c r="M48" s="94">
        <f>IF(OR(AND(C48&lt;&gt;0,LopHoc_TH!C16=0)),"Er","")</f>
      </c>
      <c r="N48" s="40">
        <f>IF(D48&gt;D5,"Er","")</f>
      </c>
      <c r="O48" s="40">
        <f>IF(E48&gt;E5,"Er","")</f>
      </c>
      <c r="P48" s="40">
        <f>IF(F48&gt;F5,"Er","")</f>
      </c>
      <c r="Q48" s="40">
        <f>IF(G48&gt;G5,"Er","")</f>
      </c>
      <c r="R48" s="40">
        <f>IF(H48&gt;H5,"Er","")</f>
      </c>
    </row>
    <row r="49" spans="2:18" ht="15.75">
      <c r="B49" s="148" t="s">
        <v>98</v>
      </c>
      <c r="C49" s="178">
        <f>SUM(D49:H49)</f>
        <v>0</v>
      </c>
      <c r="D49" s="216"/>
      <c r="E49" s="216"/>
      <c r="F49" s="216"/>
      <c r="G49" s="216"/>
      <c r="H49" s="217"/>
      <c r="I49" s="92"/>
      <c r="J49" s="92"/>
      <c r="K49" s="92"/>
      <c r="M49" s="94">
        <f>IF(OR(AND(C49&lt;&gt;0,LopHoc_TH!C17=0)),"Er","")</f>
      </c>
      <c r="N49" s="40">
        <f>IF(D49&gt;D5,"Er","")</f>
      </c>
      <c r="O49" s="40">
        <f>IF(E49&gt;E5,"Er","")</f>
      </c>
      <c r="P49" s="40">
        <f>IF(F49&gt;F5,"Er","")</f>
      </c>
      <c r="Q49" s="40">
        <f>IF(G49&gt;G5,"Er","")</f>
      </c>
      <c r="R49" s="40">
        <f>IF(H49&gt;H5,"Er","")</f>
      </c>
    </row>
    <row r="50" spans="2:18" ht="15.75">
      <c r="B50" s="148" t="s">
        <v>99</v>
      </c>
      <c r="C50" s="178">
        <f>SUM(D50:H50)</f>
        <v>0</v>
      </c>
      <c r="D50" s="216"/>
      <c r="E50" s="216"/>
      <c r="F50" s="216"/>
      <c r="G50" s="216"/>
      <c r="H50" s="217"/>
      <c r="I50" s="92"/>
      <c r="J50" s="92"/>
      <c r="K50" s="92"/>
      <c r="M50" s="94">
        <f>IF(OR(AND(C50&lt;&gt;0,LopHoc_TH!C18=0)),"Er","")</f>
      </c>
      <c r="N50" s="40">
        <f>IF(D50&gt;D5,"Er","")</f>
      </c>
      <c r="O50" s="40">
        <f>IF(E50&gt;E5,"Er","")</f>
      </c>
      <c r="P50" s="40">
        <f>IF(F50&gt;F5,"Er","")</f>
      </c>
      <c r="Q50" s="40">
        <f>IF(G50&gt;G5,"Er","")</f>
      </c>
      <c r="R50" s="40">
        <f>IF(H50&gt;H5,"Er","")</f>
      </c>
    </row>
    <row r="51" spans="2:18" ht="15.75">
      <c r="B51" s="148" t="s">
        <v>100</v>
      </c>
      <c r="C51" s="178">
        <f>SUM(D51:H51)</f>
        <v>0</v>
      </c>
      <c r="D51" s="216"/>
      <c r="E51" s="216"/>
      <c r="F51" s="216"/>
      <c r="G51" s="216"/>
      <c r="H51" s="217"/>
      <c r="I51" s="92"/>
      <c r="J51" s="92"/>
      <c r="K51" s="92"/>
      <c r="M51" s="94">
        <f>IF(OR(AND(C51&lt;&gt;0,LopHoc_TH!C19=0)),"Er","")</f>
      </c>
      <c r="N51" s="40">
        <f>IF(D51&gt;D5,"Er","")</f>
      </c>
      <c r="O51" s="40">
        <f>IF(E51&gt;E5,"Er","")</f>
      </c>
      <c r="P51" s="40">
        <f>IF(F51&gt;F5,"Er","")</f>
      </c>
      <c r="Q51" s="40">
        <f>IF(G51&gt;G5,"Er","")</f>
      </c>
      <c r="R51" s="40">
        <f>IF(H51&gt;H5,"Er","")</f>
      </c>
    </row>
    <row r="52" spans="2:18" ht="15.75">
      <c r="B52" s="165" t="s">
        <v>101</v>
      </c>
      <c r="C52" s="178">
        <f>SUM(D52:H52)</f>
        <v>0</v>
      </c>
      <c r="D52" s="242"/>
      <c r="E52" s="242"/>
      <c r="F52" s="242"/>
      <c r="G52" s="242"/>
      <c r="H52" s="242"/>
      <c r="I52" s="92"/>
      <c r="J52" s="92"/>
      <c r="K52" s="92"/>
      <c r="M52" s="94">
        <f>IF(OR(AND(C52&lt;&gt;0,LopHoc_TH!C20=0)),"Er","")</f>
      </c>
      <c r="N52" s="40">
        <f>IF(D52&gt;D5,"Er","")</f>
      </c>
      <c r="O52" s="40">
        <f>IF(E52&gt;E5,"Er","")</f>
      </c>
      <c r="P52" s="40">
        <f>IF(F52&gt;F5,"Er","")</f>
      </c>
      <c r="Q52" s="40">
        <f>IF(G52&gt;G5,"Er","")</f>
      </c>
      <c r="R52" s="40">
        <f>IF(H52&gt;H5,"Er","")</f>
      </c>
    </row>
    <row r="53" spans="2:18" s="87" customFormat="1" ht="16.5" customHeight="1">
      <c r="B53" s="191" t="s">
        <v>295</v>
      </c>
      <c r="C53" s="173">
        <f aca="true" t="shared" si="5" ref="C53:C76">SUM(D53:H53)</f>
        <v>1442</v>
      </c>
      <c r="D53" s="173">
        <f>D5</f>
        <v>280</v>
      </c>
      <c r="E53" s="173">
        <f>E5</f>
        <v>298</v>
      </c>
      <c r="F53" s="173">
        <f>F5</f>
        <v>297</v>
      </c>
      <c r="G53" s="173">
        <f>G5</f>
        <v>308</v>
      </c>
      <c r="H53" s="173">
        <f>H5</f>
        <v>259</v>
      </c>
      <c r="I53" s="92"/>
      <c r="J53" s="92"/>
      <c r="K53" s="92"/>
      <c r="L53" s="92"/>
      <c r="M53" s="94"/>
      <c r="N53" s="94">
        <f>IF(AND(D53&lt;&gt;SUM(D54:D60),D53&lt;&gt;0),"Er","")</f>
      </c>
      <c r="O53" s="94">
        <f>IF(AND(E53&lt;&gt;SUM(E54:E60),E53&lt;&gt;0),"Er","")</f>
      </c>
      <c r="P53" s="94">
        <f>IF(AND(F53&lt;&gt;SUM(F54:F60),F53&lt;&gt;0),"Er","")</f>
      </c>
      <c r="Q53" s="94">
        <f>IF(AND(G53&lt;&gt;SUM(G54:G60),G53&lt;&gt;0),"Er","")</f>
      </c>
      <c r="R53" s="94">
        <f>IF(AND(H53&lt;&gt;SUM(H54:H60),H53&lt;&gt;0),"Er","")</f>
      </c>
    </row>
    <row r="54" spans="2:18" s="87" customFormat="1" ht="15.75" customHeight="1">
      <c r="B54" s="166" t="s">
        <v>284</v>
      </c>
      <c r="C54" s="178">
        <f t="shared" si="5"/>
        <v>0</v>
      </c>
      <c r="D54" s="239"/>
      <c r="E54" s="240"/>
      <c r="F54" s="240"/>
      <c r="G54" s="240"/>
      <c r="H54" s="241"/>
      <c r="I54" s="92"/>
      <c r="J54" s="92"/>
      <c r="K54" s="92"/>
      <c r="L54" s="92"/>
      <c r="M54" s="94"/>
      <c r="N54" s="94">
        <f>IF(OR(D54&gt;D53),"Er","")</f>
      </c>
      <c r="O54" s="94">
        <f>IF(OR(E54&gt;E53),"Er","")</f>
      </c>
      <c r="P54" s="94">
        <f>IF(OR(F54&gt;F53),"Er","")</f>
      </c>
      <c r="Q54" s="94">
        <f>IF(OR(G54&gt;G53),"Er","")</f>
      </c>
      <c r="R54" s="94">
        <f>IF(OR(H54&gt;H53),"Er","")</f>
      </c>
    </row>
    <row r="55" spans="2:18" s="87" customFormat="1" ht="15.75" customHeight="1">
      <c r="B55" s="165" t="s">
        <v>285</v>
      </c>
      <c r="C55" s="178">
        <f t="shared" si="5"/>
        <v>279</v>
      </c>
      <c r="D55" s="242">
        <v>279</v>
      </c>
      <c r="E55" s="226"/>
      <c r="F55" s="226"/>
      <c r="G55" s="226"/>
      <c r="H55" s="227"/>
      <c r="I55" s="92"/>
      <c r="J55" s="92"/>
      <c r="K55" s="92"/>
      <c r="L55" s="92"/>
      <c r="M55" s="94"/>
      <c r="N55" s="94">
        <f>IF(OR(D55&gt;D53),"Er","")</f>
      </c>
      <c r="O55" s="94">
        <f>IF(OR(E55&gt;E53),"Er","")</f>
      </c>
      <c r="P55" s="94">
        <f>IF(OR(F55&gt;F53),"Er","")</f>
      </c>
      <c r="Q55" s="94">
        <f>IF(OR(G55&gt;G53),"Er","")</f>
      </c>
      <c r="R55" s="94">
        <f>IF(OR(H55&gt;H53),"Er","")</f>
      </c>
    </row>
    <row r="56" spans="2:18" s="87" customFormat="1" ht="15.75" customHeight="1">
      <c r="B56" s="165" t="s">
        <v>286</v>
      </c>
      <c r="C56" s="178">
        <f t="shared" si="5"/>
        <v>299</v>
      </c>
      <c r="D56" s="242">
        <v>1</v>
      </c>
      <c r="E56" s="226">
        <v>298</v>
      </c>
      <c r="F56" s="226"/>
      <c r="G56" s="226"/>
      <c r="H56" s="227"/>
      <c r="I56" s="92"/>
      <c r="J56" s="92"/>
      <c r="K56" s="92"/>
      <c r="L56" s="92"/>
      <c r="M56" s="94"/>
      <c r="N56" s="94">
        <f>IF(OR(D56&gt;D53),"Er","")</f>
      </c>
      <c r="O56" s="94">
        <f>IF(OR(E56&gt;E53),"Er","")</f>
      </c>
      <c r="P56" s="94">
        <f>IF(OR(F56&gt;F53),"Er","")</f>
      </c>
      <c r="Q56" s="94">
        <f>IF(OR(G56&gt;G53),"Er","")</f>
      </c>
      <c r="R56" s="94">
        <f>IF(OR(H56&gt;H53),"Er","")</f>
      </c>
    </row>
    <row r="57" spans="2:18" s="87" customFormat="1" ht="15.75" customHeight="1">
      <c r="B57" s="165" t="s">
        <v>287</v>
      </c>
      <c r="C57" s="178">
        <f t="shared" si="5"/>
        <v>297</v>
      </c>
      <c r="D57" s="242"/>
      <c r="E57" s="226"/>
      <c r="F57" s="226">
        <v>297</v>
      </c>
      <c r="G57" s="226"/>
      <c r="H57" s="227"/>
      <c r="I57" s="92"/>
      <c r="J57" s="92"/>
      <c r="K57" s="92"/>
      <c r="L57" s="92"/>
      <c r="M57" s="94"/>
      <c r="N57" s="94">
        <f>IF(OR(D57&gt;D53),"Er","")</f>
      </c>
      <c r="O57" s="94">
        <f>IF(OR(E57&gt;E53),"Er","")</f>
      </c>
      <c r="P57" s="94">
        <f>IF(OR(F57&gt;F53),"Er","")</f>
      </c>
      <c r="Q57" s="94">
        <f>IF(OR(G57&gt;G53),"Er","")</f>
      </c>
      <c r="R57" s="94">
        <f>IF(OR(H57&gt;H53),"Er","")</f>
      </c>
    </row>
    <row r="58" spans="2:18" s="87" customFormat="1" ht="15.75" customHeight="1">
      <c r="B58" s="165" t="s">
        <v>288</v>
      </c>
      <c r="C58" s="178">
        <f t="shared" si="5"/>
        <v>308</v>
      </c>
      <c r="D58" s="242"/>
      <c r="E58" s="226"/>
      <c r="F58" s="226"/>
      <c r="G58" s="226">
        <v>308</v>
      </c>
      <c r="H58" s="227"/>
      <c r="J58" s="92"/>
      <c r="K58" s="92"/>
      <c r="L58" s="92"/>
      <c r="M58" s="94"/>
      <c r="N58" s="94">
        <f>IF(OR(D58&gt;D53),"Er","")</f>
      </c>
      <c r="O58" s="94">
        <f>IF(OR(E58&gt;E53),"Er","")</f>
      </c>
      <c r="P58" s="94">
        <f>IF(OR(F58&gt;F53),"Er","")</f>
      </c>
      <c r="Q58" s="94">
        <f>IF(OR(G58&gt;G53),"Er","")</f>
      </c>
      <c r="R58" s="94">
        <f>IF(OR(H58&gt;H53),"Er","")</f>
      </c>
    </row>
    <row r="59" spans="2:18" s="87" customFormat="1" ht="15.75" customHeight="1">
      <c r="B59" s="165" t="s">
        <v>289</v>
      </c>
      <c r="C59" s="178">
        <f t="shared" si="5"/>
        <v>259</v>
      </c>
      <c r="D59" s="242"/>
      <c r="E59" s="226"/>
      <c r="F59" s="226"/>
      <c r="G59" s="226"/>
      <c r="H59" s="227">
        <v>259</v>
      </c>
      <c r="I59" s="92"/>
      <c r="J59" s="92"/>
      <c r="K59" s="92"/>
      <c r="L59" s="92"/>
      <c r="M59" s="94"/>
      <c r="N59" s="94">
        <f>IF(OR(D59&gt;D53),"Er","")</f>
      </c>
      <c r="O59" s="94">
        <f>IF(OR(E59&gt;E53),"Er","")</f>
      </c>
      <c r="P59" s="94">
        <f>IF(OR(F59&gt;F53),"Er","")</f>
      </c>
      <c r="Q59" s="94">
        <f>IF(OR(G59&gt;G53),"Er","")</f>
      </c>
      <c r="R59" s="94">
        <f>IF(OR(H59&gt;H53),"Er","")</f>
      </c>
    </row>
    <row r="60" spans="2:18" s="87" customFormat="1" ht="15.75" customHeight="1">
      <c r="B60" s="165" t="s">
        <v>303</v>
      </c>
      <c r="C60" s="178">
        <f t="shared" si="5"/>
        <v>0</v>
      </c>
      <c r="D60" s="242"/>
      <c r="E60" s="226"/>
      <c r="F60" s="226"/>
      <c r="G60" s="226"/>
      <c r="H60" s="227"/>
      <c r="I60" s="92"/>
      <c r="J60" s="92"/>
      <c r="K60" s="92"/>
      <c r="L60" s="92"/>
      <c r="M60" s="94"/>
      <c r="N60" s="94">
        <f>IF(OR(D60&gt;D53),"Er","")</f>
      </c>
      <c r="O60" s="94">
        <f>IF(OR(E60&gt;E53),"Er","")</f>
      </c>
      <c r="P60" s="94">
        <f>IF(OR(F60&gt;F53),"Er","")</f>
      </c>
      <c r="Q60" s="94">
        <f>IF(OR(G60&gt;G53),"Er","")</f>
      </c>
      <c r="R60" s="94">
        <f>IF(OR(H60&gt;H53),"Er","")</f>
      </c>
    </row>
    <row r="61" spans="2:18" s="87" customFormat="1" ht="16.5" customHeight="1">
      <c r="B61" s="191" t="s">
        <v>296</v>
      </c>
      <c r="C61" s="173">
        <f t="shared" si="5"/>
        <v>690</v>
      </c>
      <c r="D61" s="173">
        <f>D6</f>
        <v>118</v>
      </c>
      <c r="E61" s="173">
        <f>E6</f>
        <v>143</v>
      </c>
      <c r="F61" s="173">
        <f>F6</f>
        <v>157</v>
      </c>
      <c r="G61" s="173">
        <f>G6</f>
        <v>153</v>
      </c>
      <c r="H61" s="173">
        <f>H6</f>
        <v>119</v>
      </c>
      <c r="I61" s="92"/>
      <c r="J61" s="92"/>
      <c r="K61" s="92"/>
      <c r="L61" s="92"/>
      <c r="M61" s="94"/>
      <c r="N61" s="94">
        <f>IF(AND(D61&lt;&gt;SUM(D62:D68),D61&lt;&gt;0),"Er","")</f>
      </c>
      <c r="O61" s="94">
        <f>IF(AND(E61&lt;&gt;SUM(E62:E68),E61&lt;&gt;0),"Er","")</f>
      </c>
      <c r="P61" s="94">
        <f>IF(AND(F61&lt;&gt;SUM(F62:F68),F61&lt;&gt;0),"Er","")</f>
      </c>
      <c r="Q61" s="94">
        <f>IF(AND(G61&lt;&gt;SUM(G62:G68),G61&lt;&gt;0),"Er","")</f>
      </c>
      <c r="R61" s="94">
        <f>IF(AND(H61&lt;&gt;SUM(H62:H68),H61&lt;&gt;0),"Er","")</f>
      </c>
    </row>
    <row r="62" spans="2:18" s="87" customFormat="1" ht="15.75" customHeight="1">
      <c r="B62" s="166" t="s">
        <v>284</v>
      </c>
      <c r="C62" s="178">
        <f t="shared" si="5"/>
        <v>0</v>
      </c>
      <c r="D62" s="239"/>
      <c r="E62" s="240"/>
      <c r="F62" s="240"/>
      <c r="G62" s="240"/>
      <c r="H62" s="241"/>
      <c r="I62" s="92"/>
      <c r="J62" s="92"/>
      <c r="K62" s="92"/>
      <c r="L62" s="92"/>
      <c r="M62" s="94"/>
      <c r="N62" s="94">
        <f>IF(OR(D62&gt;D61),"Er","")</f>
      </c>
      <c r="O62" s="94">
        <f>IF(OR(E62&gt;E61),"Er","")</f>
      </c>
      <c r="P62" s="94">
        <f>IF(OR(F62&gt;F61),"Er","")</f>
      </c>
      <c r="Q62" s="94">
        <f>IF(OR(G62&gt;G61),"Er","")</f>
      </c>
      <c r="R62" s="94">
        <f>IF(OR(H62&gt;H61),"Er","")</f>
      </c>
    </row>
    <row r="63" spans="2:18" s="87" customFormat="1" ht="15.75" customHeight="1">
      <c r="B63" s="165" t="s">
        <v>285</v>
      </c>
      <c r="C63" s="178">
        <f t="shared" si="5"/>
        <v>118</v>
      </c>
      <c r="D63" s="242">
        <v>118</v>
      </c>
      <c r="E63" s="226"/>
      <c r="F63" s="226"/>
      <c r="G63" s="226"/>
      <c r="H63" s="227"/>
      <c r="I63" s="92"/>
      <c r="J63" s="92"/>
      <c r="K63" s="92"/>
      <c r="L63" s="92"/>
      <c r="M63" s="94"/>
      <c r="N63" s="94">
        <f>IF(OR(D63&gt;D61),"Er","")</f>
      </c>
      <c r="O63" s="94">
        <f>IF(OR(E63&gt;E61),"Er","")</f>
      </c>
      <c r="P63" s="94">
        <f>IF(OR(F63&gt;F61),"Er","")</f>
      </c>
      <c r="Q63" s="94">
        <f>IF(OR(G63&gt;G61),"Er","")</f>
      </c>
      <c r="R63" s="94">
        <f>IF(OR(H63&gt;H61),"Er","")</f>
      </c>
    </row>
    <row r="64" spans="2:18" s="87" customFormat="1" ht="15.75" customHeight="1">
      <c r="B64" s="165" t="s">
        <v>286</v>
      </c>
      <c r="C64" s="178">
        <f t="shared" si="5"/>
        <v>143</v>
      </c>
      <c r="D64" s="242"/>
      <c r="E64" s="226">
        <v>143</v>
      </c>
      <c r="F64" s="226"/>
      <c r="G64" s="226"/>
      <c r="H64" s="227"/>
      <c r="I64" s="92"/>
      <c r="J64" s="92"/>
      <c r="K64" s="92"/>
      <c r="L64" s="92"/>
      <c r="M64" s="94"/>
      <c r="N64" s="94">
        <f>IF(OR(D64&gt;D61),"Er","")</f>
      </c>
      <c r="O64" s="94">
        <f>IF(OR(E64&gt;E61),"Er","")</f>
      </c>
      <c r="P64" s="94">
        <f>IF(OR(F64&gt;F61),"Er","")</f>
      </c>
      <c r="Q64" s="94">
        <f>IF(OR(G64&gt;G61),"Er","")</f>
      </c>
      <c r="R64" s="94">
        <f>IF(OR(H64&gt;H61),"Er","")</f>
      </c>
    </row>
    <row r="65" spans="2:18" s="87" customFormat="1" ht="15.75" customHeight="1">
      <c r="B65" s="165" t="s">
        <v>287</v>
      </c>
      <c r="C65" s="178">
        <f t="shared" si="5"/>
        <v>157</v>
      </c>
      <c r="D65" s="242"/>
      <c r="E65" s="226"/>
      <c r="F65" s="226">
        <v>157</v>
      </c>
      <c r="G65" s="226"/>
      <c r="H65" s="227"/>
      <c r="I65" s="92"/>
      <c r="J65" s="92"/>
      <c r="K65" s="92"/>
      <c r="L65" s="92"/>
      <c r="M65" s="94"/>
      <c r="N65" s="94">
        <f>IF(OR(D65&gt;D61),"Er","")</f>
      </c>
      <c r="O65" s="94">
        <f>IF(OR(E65&gt;E61),"Er","")</f>
      </c>
      <c r="P65" s="94">
        <f>IF(OR(F65&gt;F61),"Er","")</f>
      </c>
      <c r="Q65" s="94">
        <f>IF(OR(G65&gt;G61),"Er","")</f>
      </c>
      <c r="R65" s="94">
        <f>IF(OR(H65&gt;H61),"Er","")</f>
      </c>
    </row>
    <row r="66" spans="2:18" s="87" customFormat="1" ht="15.75" customHeight="1">
      <c r="B66" s="165" t="s">
        <v>288</v>
      </c>
      <c r="C66" s="178">
        <f t="shared" si="5"/>
        <v>153</v>
      </c>
      <c r="D66" s="242"/>
      <c r="E66" s="226"/>
      <c r="F66" s="226"/>
      <c r="G66" s="226">
        <v>153</v>
      </c>
      <c r="H66" s="227"/>
      <c r="I66" s="92"/>
      <c r="J66" s="92"/>
      <c r="K66" s="92"/>
      <c r="L66" s="92"/>
      <c r="M66" s="94"/>
      <c r="N66" s="94">
        <f>IF(OR(D66&gt;D61),"Er","")</f>
      </c>
      <c r="O66" s="94">
        <f>IF(OR(E66&gt;E61),"Er","")</f>
      </c>
      <c r="P66" s="94">
        <f>IF(OR(F66&gt;F61),"Er","")</f>
      </c>
      <c r="Q66" s="94">
        <f>IF(OR(G66&gt;G61),"Er","")</f>
      </c>
      <c r="R66" s="94">
        <f>IF(OR(H66&gt;H61),"Er","")</f>
      </c>
    </row>
    <row r="67" spans="2:18" s="87" customFormat="1" ht="15.75" customHeight="1">
      <c r="B67" s="165" t="s">
        <v>289</v>
      </c>
      <c r="C67" s="178">
        <f t="shared" si="5"/>
        <v>119</v>
      </c>
      <c r="D67" s="242"/>
      <c r="E67" s="226"/>
      <c r="F67" s="226"/>
      <c r="G67" s="226"/>
      <c r="H67" s="227">
        <v>119</v>
      </c>
      <c r="I67" s="92"/>
      <c r="J67" s="92"/>
      <c r="K67" s="92"/>
      <c r="L67" s="92"/>
      <c r="M67" s="94"/>
      <c r="N67" s="94">
        <f>IF(OR(D67&gt;D61),"Er","")</f>
      </c>
      <c r="O67" s="94">
        <f>IF(OR(E67&gt;E61),"Er","")</f>
      </c>
      <c r="P67" s="94">
        <f>IF(OR(F67&gt;F61),"Er","")</f>
      </c>
      <c r="Q67" s="94">
        <f>IF(OR(G67&gt;G61),"Er","")</f>
      </c>
      <c r="R67" s="94">
        <f>IF(OR(H67&gt;H61),"Er","")</f>
      </c>
    </row>
    <row r="68" spans="2:18" s="87" customFormat="1" ht="15.75" customHeight="1">
      <c r="B68" s="165" t="s">
        <v>303</v>
      </c>
      <c r="C68" s="178">
        <f t="shared" si="5"/>
        <v>0</v>
      </c>
      <c r="D68" s="242"/>
      <c r="E68" s="226"/>
      <c r="F68" s="226"/>
      <c r="G68" s="226"/>
      <c r="H68" s="227"/>
      <c r="I68" s="92"/>
      <c r="J68" s="92"/>
      <c r="K68" s="92"/>
      <c r="L68" s="92"/>
      <c r="M68" s="94"/>
      <c r="N68" s="94">
        <f>IF(OR(D68&gt;D61),"Er","")</f>
      </c>
      <c r="O68" s="94">
        <f>IF(OR(E68&gt;E61),"Er","")</f>
      </c>
      <c r="P68" s="94">
        <f>IF(OR(F68&gt;F61),"Er","")</f>
      </c>
      <c r="Q68" s="94">
        <f>IF(OR(G68&gt;G61),"Er","")</f>
      </c>
      <c r="R68" s="94">
        <f>IF(OR(H68&gt;H61),"Er","")</f>
      </c>
    </row>
    <row r="69" spans="2:18" s="87" customFormat="1" ht="16.5" customHeight="1">
      <c r="B69" s="191" t="s">
        <v>297</v>
      </c>
      <c r="C69" s="173">
        <f t="shared" si="5"/>
        <v>2</v>
      </c>
      <c r="D69" s="173">
        <f>D7</f>
        <v>2</v>
      </c>
      <c r="E69" s="173">
        <f>E7</f>
        <v>0</v>
      </c>
      <c r="F69" s="173">
        <f>F7</f>
        <v>0</v>
      </c>
      <c r="G69" s="173">
        <f>G7</f>
        <v>0</v>
      </c>
      <c r="H69" s="173">
        <f>H7</f>
        <v>0</v>
      </c>
      <c r="I69" s="92"/>
      <c r="J69" s="92"/>
      <c r="K69" s="92"/>
      <c r="L69" s="92"/>
      <c r="M69" s="94"/>
      <c r="N69" s="94">
        <f>IF(AND(D69&lt;&gt;SUM(D70:D76),D69&lt;&gt;0),"Er","")</f>
      </c>
      <c r="O69" s="94">
        <f>IF(AND(E69&lt;&gt;SUM(E70:E76),E69&lt;&gt;0),"Er","")</f>
      </c>
      <c r="P69" s="94">
        <f>IF(AND(F69&lt;&gt;SUM(F70:F76),F69&lt;&gt;0),"Er","")</f>
      </c>
      <c r="Q69" s="94">
        <f>IF(AND(G69&lt;&gt;SUM(G70:G76),G69&lt;&gt;0),"Er","")</f>
      </c>
      <c r="R69" s="94">
        <f>IF(AND(H69&lt;&gt;SUM(H70:H76),H69&lt;&gt;0),"Er","")</f>
      </c>
    </row>
    <row r="70" spans="2:18" s="87" customFormat="1" ht="16.5" customHeight="1">
      <c r="B70" s="166" t="s">
        <v>284</v>
      </c>
      <c r="C70" s="178">
        <f t="shared" si="5"/>
        <v>0</v>
      </c>
      <c r="D70" s="239"/>
      <c r="E70" s="240"/>
      <c r="F70" s="240"/>
      <c r="G70" s="240"/>
      <c r="H70" s="241"/>
      <c r="I70" s="92"/>
      <c r="J70" s="92"/>
      <c r="K70" s="92"/>
      <c r="L70" s="92"/>
      <c r="M70" s="94"/>
      <c r="N70" s="94">
        <f>IF(OR(D70&gt;D69),"Er","")</f>
      </c>
      <c r="O70" s="94">
        <f>IF(OR(E70&gt;E69),"Er","")</f>
      </c>
      <c r="P70" s="94">
        <f>IF(OR(F70&gt;F69),"Er","")</f>
      </c>
      <c r="Q70" s="94">
        <f>IF(OR(G70&gt;G69),"Er","")</f>
      </c>
      <c r="R70" s="94">
        <f>IF(OR(H70&gt;H69),"Er","")</f>
      </c>
    </row>
    <row r="71" spans="2:18" s="87" customFormat="1" ht="16.5" customHeight="1">
      <c r="B71" s="165" t="s">
        <v>285</v>
      </c>
      <c r="C71" s="178">
        <f t="shared" si="5"/>
        <v>2</v>
      </c>
      <c r="D71" s="242">
        <v>2</v>
      </c>
      <c r="E71" s="226"/>
      <c r="F71" s="226"/>
      <c r="G71" s="226"/>
      <c r="H71" s="227"/>
      <c r="I71" s="92"/>
      <c r="J71" s="92"/>
      <c r="K71" s="92"/>
      <c r="L71" s="92"/>
      <c r="M71" s="94"/>
      <c r="N71" s="94">
        <f>IF(OR(D71&gt;D69),"Er","")</f>
      </c>
      <c r="O71" s="94">
        <f>IF(OR(E71&gt;E69),"Er","")</f>
      </c>
      <c r="P71" s="94">
        <f>IF(OR(F71&gt;F69),"Er","")</f>
      </c>
      <c r="Q71" s="94">
        <f>IF(OR(G71&gt;G69),"Er","")</f>
      </c>
      <c r="R71" s="94">
        <f>IF(OR(H71&gt;H69),"Er","")</f>
      </c>
    </row>
    <row r="72" spans="2:18" s="87" customFormat="1" ht="16.5" customHeight="1">
      <c r="B72" s="165" t="s">
        <v>286</v>
      </c>
      <c r="C72" s="178">
        <f t="shared" si="5"/>
        <v>0</v>
      </c>
      <c r="D72" s="242"/>
      <c r="E72" s="226"/>
      <c r="F72" s="226"/>
      <c r="G72" s="226"/>
      <c r="H72" s="227"/>
      <c r="I72" s="92"/>
      <c r="J72" s="92"/>
      <c r="K72" s="92"/>
      <c r="L72" s="92"/>
      <c r="M72" s="94"/>
      <c r="N72" s="94">
        <f>IF(OR(D72&gt;D69),"Er","")</f>
      </c>
      <c r="O72" s="94">
        <f>IF(OR(E72&gt;E69),"Er","")</f>
      </c>
      <c r="P72" s="94">
        <f>IF(OR(F72&gt;F69),"Er","")</f>
      </c>
      <c r="Q72" s="94">
        <f>IF(OR(G72&gt;G69),"Er","")</f>
      </c>
      <c r="R72" s="94">
        <f>IF(OR(H72&gt;H69),"Er","")</f>
      </c>
    </row>
    <row r="73" spans="2:18" s="87" customFormat="1" ht="16.5" customHeight="1">
      <c r="B73" s="165" t="s">
        <v>287</v>
      </c>
      <c r="C73" s="178">
        <f t="shared" si="5"/>
        <v>0</v>
      </c>
      <c r="D73" s="242"/>
      <c r="E73" s="226"/>
      <c r="F73" s="226"/>
      <c r="G73" s="226"/>
      <c r="H73" s="227"/>
      <c r="I73" s="92"/>
      <c r="J73" s="92"/>
      <c r="K73" s="92"/>
      <c r="L73" s="92"/>
      <c r="M73" s="94"/>
      <c r="N73" s="94">
        <f>IF(OR(D73&gt;D69),"Er","")</f>
      </c>
      <c r="O73" s="94">
        <f>IF(OR(E73&gt;E69),"Er","")</f>
      </c>
      <c r="P73" s="94">
        <f>IF(OR(F73&gt;F69),"Er","")</f>
      </c>
      <c r="Q73" s="94">
        <f>IF(OR(G73&gt;G69),"Er","")</f>
      </c>
      <c r="R73" s="94">
        <f>IF(OR(H73&gt;H69),"Er","")</f>
      </c>
    </row>
    <row r="74" spans="2:18" s="87" customFormat="1" ht="16.5" customHeight="1">
      <c r="B74" s="165" t="s">
        <v>288</v>
      </c>
      <c r="C74" s="178">
        <f t="shared" si="5"/>
        <v>0</v>
      </c>
      <c r="D74" s="242"/>
      <c r="E74" s="226"/>
      <c r="F74" s="226"/>
      <c r="G74" s="226"/>
      <c r="H74" s="227"/>
      <c r="I74" s="92"/>
      <c r="J74" s="92"/>
      <c r="K74" s="92"/>
      <c r="L74" s="92"/>
      <c r="M74" s="94"/>
      <c r="N74" s="94">
        <f>IF(OR(D74&gt;D69),"Er","")</f>
      </c>
      <c r="O74" s="94">
        <f>IF(OR(E74&gt;E69),"Er","")</f>
      </c>
      <c r="P74" s="94">
        <f>IF(OR(F74&gt;F69),"Er","")</f>
      </c>
      <c r="Q74" s="94">
        <f>IF(OR(G74&gt;G69),"Er","")</f>
      </c>
      <c r="R74" s="94">
        <f>IF(OR(H74&gt;H69),"Er","")</f>
      </c>
    </row>
    <row r="75" spans="2:18" s="87" customFormat="1" ht="16.5" customHeight="1">
      <c r="B75" s="165" t="s">
        <v>289</v>
      </c>
      <c r="C75" s="178">
        <f t="shared" si="5"/>
        <v>0</v>
      </c>
      <c r="D75" s="242"/>
      <c r="E75" s="226"/>
      <c r="F75" s="226"/>
      <c r="G75" s="226"/>
      <c r="H75" s="227"/>
      <c r="I75" s="92"/>
      <c r="J75" s="92"/>
      <c r="K75" s="92"/>
      <c r="L75" s="92"/>
      <c r="M75" s="94"/>
      <c r="N75" s="94">
        <f>IF(OR(D75&gt;D69),"Er","")</f>
      </c>
      <c r="O75" s="94">
        <f>IF(OR(E75&gt;E69),"Er","")</f>
      </c>
      <c r="P75" s="94">
        <f>IF(OR(F75&gt;F69),"Er","")</f>
      </c>
      <c r="Q75" s="94">
        <f>IF(OR(G75&gt;G69),"Er","")</f>
      </c>
      <c r="R75" s="94">
        <f>IF(OR(H75&gt;H69),"Er","")</f>
      </c>
    </row>
    <row r="76" spans="2:18" s="87" customFormat="1" ht="16.5" customHeight="1" thickBot="1">
      <c r="B76" s="167" t="s">
        <v>303</v>
      </c>
      <c r="C76" s="190">
        <f t="shared" si="5"/>
        <v>0</v>
      </c>
      <c r="D76" s="243"/>
      <c r="E76" s="244"/>
      <c r="F76" s="244"/>
      <c r="G76" s="244"/>
      <c r="H76" s="245"/>
      <c r="I76" s="92"/>
      <c r="J76" s="92"/>
      <c r="K76" s="92"/>
      <c r="L76" s="92"/>
      <c r="M76" s="94"/>
      <c r="N76" s="94">
        <f>IF(OR(D76&gt;D69),"Er","")</f>
      </c>
      <c r="O76" s="94">
        <f>IF(OR(E76&gt;E69),"Er","")</f>
      </c>
      <c r="P76" s="94">
        <f>IF(OR(F76&gt;F69),"Er","")</f>
      </c>
      <c r="Q76" s="94">
        <f>IF(OR(G76&gt;G69),"Er","")</f>
      </c>
      <c r="R76" s="94">
        <f>IF(OR(H76&gt;H69),"Er","")</f>
      </c>
    </row>
    <row r="77" spans="2:18" s="87" customFormat="1" ht="16.5" customHeight="1" thickBot="1">
      <c r="B77" s="92"/>
      <c r="C77" s="103"/>
      <c r="D77" s="99"/>
      <c r="E77" s="99"/>
      <c r="F77" s="99"/>
      <c r="G77" s="99"/>
      <c r="H77" s="99"/>
      <c r="I77" s="99"/>
      <c r="J77" s="99"/>
      <c r="K77" s="99"/>
      <c r="L77" s="92"/>
      <c r="M77" s="95"/>
      <c r="N77" s="95"/>
      <c r="O77" s="95"/>
      <c r="P77" s="95"/>
      <c r="Q77" s="95"/>
      <c r="R77" s="95"/>
    </row>
    <row r="78" spans="1:18" s="87" customFormat="1" ht="16.5" customHeight="1">
      <c r="A78" s="100"/>
      <c r="B78" s="492" t="s">
        <v>302</v>
      </c>
      <c r="C78" s="490" t="s">
        <v>44</v>
      </c>
      <c r="D78" s="494" t="s">
        <v>4</v>
      </c>
      <c r="E78" s="495"/>
      <c r="F78" s="495"/>
      <c r="G78" s="495"/>
      <c r="H78" s="495"/>
      <c r="I78" s="488" t="s">
        <v>45</v>
      </c>
      <c r="J78" s="488"/>
      <c r="K78" s="489"/>
      <c r="L78" s="92"/>
      <c r="M78" s="95"/>
      <c r="N78" s="95"/>
      <c r="O78" s="95"/>
      <c r="P78" s="95"/>
      <c r="Q78" s="95"/>
      <c r="R78" s="95"/>
    </row>
    <row r="79" spans="1:11" s="87" customFormat="1" ht="28.5" customHeight="1">
      <c r="A79" s="100"/>
      <c r="B79" s="493"/>
      <c r="C79" s="491"/>
      <c r="D79" s="101" t="s">
        <v>56</v>
      </c>
      <c r="E79" s="101" t="s">
        <v>57</v>
      </c>
      <c r="F79" s="101" t="s">
        <v>61</v>
      </c>
      <c r="G79" s="48" t="s">
        <v>58</v>
      </c>
      <c r="H79" s="102" t="s">
        <v>59</v>
      </c>
      <c r="I79" s="96" t="s">
        <v>47</v>
      </c>
      <c r="J79" s="96" t="s">
        <v>48</v>
      </c>
      <c r="K79" s="97" t="s">
        <v>301</v>
      </c>
    </row>
    <row r="80" spans="2:21" ht="18.75">
      <c r="B80" s="192" t="s">
        <v>245</v>
      </c>
      <c r="C80" s="177">
        <f aca="true" t="shared" si="6" ref="C80:C85">SUM(D80:H80)</f>
        <v>20</v>
      </c>
      <c r="D80" s="232"/>
      <c r="E80" s="232">
        <v>5</v>
      </c>
      <c r="F80" s="232">
        <v>4</v>
      </c>
      <c r="G80" s="216">
        <v>3</v>
      </c>
      <c r="H80" s="216">
        <v>8</v>
      </c>
      <c r="I80" s="111">
        <v>15</v>
      </c>
      <c r="J80" s="111"/>
      <c r="K80" s="215"/>
      <c r="M80" s="40">
        <f aca="true" t="shared" si="7" ref="M80:M85">IF(OR(C80&lt;I80,C80&lt;J80,C80&lt;K80),"Er","")</f>
      </c>
      <c r="N80" s="40">
        <f>IF(OR(D80&gt;D5,D80&lt;D81),"Er","")</f>
      </c>
      <c r="O80" s="40">
        <f>IF(OR(E80&gt;E5,E80&lt;E81),"Er","")</f>
      </c>
      <c r="P80" s="40">
        <f>IF(OR(F80&gt;F5,F80&lt;F81),"Er","")</f>
      </c>
      <c r="Q80" s="40">
        <f>IF(OR(G80&gt;G5,G80&lt;G81),"Er","")</f>
      </c>
      <c r="R80" s="40">
        <f>IF(OR(H80&gt;H5,H80&lt;H81),"Er","")</f>
      </c>
      <c r="S80" s="40">
        <f>IF(OR(I80&gt;C80,I80&lt;I81),"Er","")</f>
      </c>
      <c r="T80" s="40">
        <f>IF(OR(J80&gt;C80,J80&lt;J81),"Er","")</f>
      </c>
      <c r="U80" s="40">
        <f>IF(OR(K80&gt;C80,K80&gt;I80,K80&gt;J80,K80&lt;K81),"Er","")</f>
      </c>
    </row>
    <row r="81" spans="2:21" ht="15.75">
      <c r="B81" s="195" t="s">
        <v>291</v>
      </c>
      <c r="C81" s="177">
        <f t="shared" si="6"/>
        <v>20</v>
      </c>
      <c r="D81" s="177">
        <f aca="true" t="shared" si="8" ref="D81:K81">SUM(D82:D85)</f>
        <v>0</v>
      </c>
      <c r="E81" s="177">
        <f t="shared" si="8"/>
        <v>5</v>
      </c>
      <c r="F81" s="177">
        <f t="shared" si="8"/>
        <v>4</v>
      </c>
      <c r="G81" s="177">
        <f t="shared" si="8"/>
        <v>3</v>
      </c>
      <c r="H81" s="173">
        <f t="shared" si="8"/>
        <v>8</v>
      </c>
      <c r="I81" s="196">
        <f t="shared" si="8"/>
        <v>15</v>
      </c>
      <c r="J81" s="196">
        <f t="shared" si="8"/>
        <v>0</v>
      </c>
      <c r="K81" s="197">
        <f t="shared" si="8"/>
        <v>0</v>
      </c>
      <c r="L81" s="98"/>
      <c r="M81" s="40">
        <f t="shared" si="7"/>
      </c>
      <c r="N81" s="40">
        <f aca="true" t="shared" si="9" ref="N81:T81">IF(OR(D81&gt;D80,D81&lt;&gt;SUM(D82:D85)),"Er","")</f>
      </c>
      <c r="O81" s="40">
        <f t="shared" si="9"/>
      </c>
      <c r="P81" s="40">
        <f t="shared" si="9"/>
      </c>
      <c r="Q81" s="40">
        <f t="shared" si="9"/>
      </c>
      <c r="R81" s="40">
        <f t="shared" si="9"/>
      </c>
      <c r="S81" s="40">
        <f t="shared" si="9"/>
      </c>
      <c r="T81" s="40">
        <f t="shared" si="9"/>
      </c>
      <c r="U81" s="40">
        <f>IF(OR(K81&gt;K80,K81&gt;I81,K81&gt;J81,K81&lt;&gt;SUM(K82:K85)),"Er","")</f>
      </c>
    </row>
    <row r="82" spans="2:21" ht="15.75">
      <c r="B82" s="152" t="s">
        <v>410</v>
      </c>
      <c r="C82" s="187">
        <f t="shared" si="6"/>
        <v>0</v>
      </c>
      <c r="D82" s="111"/>
      <c r="E82" s="111"/>
      <c r="F82" s="111"/>
      <c r="G82" s="111"/>
      <c r="H82" s="111"/>
      <c r="I82" s="111"/>
      <c r="J82" s="111"/>
      <c r="K82" s="215">
        <v>0</v>
      </c>
      <c r="M82" s="40">
        <f t="shared" si="7"/>
      </c>
      <c r="N82" s="40">
        <f>IF(D82&gt;D5,"Er","")</f>
      </c>
      <c r="O82" s="40">
        <f>IF(E82&gt;E5,"Er","")</f>
      </c>
      <c r="P82" s="40">
        <f>IF(F82&gt;F5,"Er","")</f>
      </c>
      <c r="Q82" s="40">
        <f>IF(G82&gt;G5,"Er","")</f>
      </c>
      <c r="R82" s="40">
        <f>IF(H82&gt;H5,"Er","")</f>
      </c>
      <c r="S82" s="40">
        <f>IF(I82&gt;C82,"Er","")</f>
      </c>
      <c r="T82" s="40">
        <f>IF(J82&gt;C82,"Er","")</f>
      </c>
      <c r="U82" s="40">
        <f>IF(OR(K82&gt;C82,K82&gt;I82,K82&gt;J82),"Er","")</f>
      </c>
    </row>
    <row r="83" spans="2:21" ht="31.5">
      <c r="B83" s="153" t="s">
        <v>411</v>
      </c>
      <c r="C83" s="193">
        <f t="shared" si="6"/>
        <v>6</v>
      </c>
      <c r="D83" s="216"/>
      <c r="E83" s="216">
        <v>1</v>
      </c>
      <c r="F83" s="216">
        <v>2</v>
      </c>
      <c r="G83" s="216"/>
      <c r="H83" s="238">
        <v>3</v>
      </c>
      <c r="I83" s="216">
        <v>5</v>
      </c>
      <c r="J83" s="216"/>
      <c r="K83" s="217"/>
      <c r="M83" s="40">
        <f t="shared" si="7"/>
      </c>
      <c r="N83" s="40">
        <f>IF(D83&gt;D5,"Er","")</f>
      </c>
      <c r="O83" s="40">
        <f>IF(E83&gt;E5,"Er","")</f>
      </c>
      <c r="P83" s="40">
        <f>IF(F83&gt;F5,"Er","")</f>
      </c>
      <c r="Q83" s="40">
        <f>IF(G83&gt;G5,"Er","")</f>
      </c>
      <c r="R83" s="40">
        <f>IF(H83&gt;H5,"Er","")</f>
      </c>
      <c r="S83" s="40">
        <f>IF(I83&gt;C83,"Er","")</f>
      </c>
      <c r="T83" s="40">
        <f>IF(J83&gt;C83,"Er","")</f>
      </c>
      <c r="U83" s="40">
        <f>IF(OR(K83&gt;C83,K83&gt;I83,K83&gt;J83),"Er","")</f>
      </c>
    </row>
    <row r="84" spans="2:21" ht="31.5">
      <c r="B84" s="153" t="s">
        <v>292</v>
      </c>
      <c r="C84" s="193">
        <f t="shared" si="6"/>
        <v>14</v>
      </c>
      <c r="D84" s="216"/>
      <c r="E84" s="216">
        <v>4</v>
      </c>
      <c r="F84" s="216">
        <v>2</v>
      </c>
      <c r="G84" s="216">
        <v>3</v>
      </c>
      <c r="H84" s="216">
        <v>5</v>
      </c>
      <c r="I84" s="216">
        <v>10</v>
      </c>
      <c r="J84" s="216"/>
      <c r="K84" s="217"/>
      <c r="M84" s="40">
        <f t="shared" si="7"/>
      </c>
      <c r="N84" s="40">
        <f>IF(D84&gt;D5,"Er","")</f>
      </c>
      <c r="O84" s="40">
        <f>IF(E84&gt;E5,"Er","")</f>
      </c>
      <c r="P84" s="40">
        <f>IF(F84&gt;F5,"Er","")</f>
      </c>
      <c r="Q84" s="40">
        <f>IF(G84&gt;G5,"Er","")</f>
      </c>
      <c r="R84" s="40">
        <f>IF(H84&gt;H5,"Er","")</f>
      </c>
      <c r="S84" s="40">
        <f>IF(I84&gt;C84,"Er","")</f>
      </c>
      <c r="T84" s="40">
        <f>IF(J84&gt;C84,"Er","")</f>
      </c>
      <c r="U84" s="40">
        <f>IF(OR(K84&gt;C84,K84&gt;I84,K84&gt;J84),"Er","")</f>
      </c>
    </row>
    <row r="85" spans="2:21" ht="15.75" customHeight="1" thickBot="1">
      <c r="B85" s="154" t="s">
        <v>293</v>
      </c>
      <c r="C85" s="194">
        <f t="shared" si="6"/>
        <v>0</v>
      </c>
      <c r="D85" s="223"/>
      <c r="E85" s="223"/>
      <c r="F85" s="223"/>
      <c r="G85" s="223"/>
      <c r="H85" s="223"/>
      <c r="I85" s="223"/>
      <c r="J85" s="223"/>
      <c r="K85" s="225"/>
      <c r="M85" s="40">
        <f t="shared" si="7"/>
      </c>
      <c r="N85" s="40">
        <f>IF(D85&gt;D5,"Er","")</f>
      </c>
      <c r="O85" s="40">
        <f>IF(E85&gt;E5,"Er","")</f>
      </c>
      <c r="P85" s="40">
        <f>IF(F85&gt;F5,"Er","")</f>
      </c>
      <c r="Q85" s="40">
        <f>IF(G85&gt;G5,"Er","")</f>
      </c>
      <c r="R85" s="40">
        <f>IF(H85&gt;H5,"Er","")</f>
      </c>
      <c r="S85" s="40">
        <f>IF(I85&gt;C85,"Er","")</f>
      </c>
      <c r="T85" s="40">
        <f>IF(J85&gt;C85,"Er","")</f>
      </c>
      <c r="U85" s="40">
        <f>IF(OR(K85&gt;C85,K85&gt;I85,K85&gt;J85),"Er","")</f>
      </c>
    </row>
    <row r="86" spans="2:18" ht="15.75">
      <c r="B86" s="50"/>
      <c r="C86" s="12"/>
      <c r="D86" s="51"/>
      <c r="E86" s="51"/>
      <c r="F86" s="51"/>
      <c r="G86" s="51"/>
      <c r="H86" s="51"/>
      <c r="I86" s="51"/>
      <c r="J86" s="51"/>
      <c r="K86" s="51"/>
      <c r="M86" s="68"/>
      <c r="N86" s="68"/>
      <c r="O86" s="68"/>
      <c r="P86" s="68"/>
      <c r="Q86" s="68"/>
      <c r="R86" s="68"/>
    </row>
    <row r="87" spans="2:18" ht="15.75">
      <c r="B87" s="50" t="s">
        <v>120</v>
      </c>
      <c r="C87" s="12"/>
      <c r="D87" s="51"/>
      <c r="E87" s="51"/>
      <c r="F87" s="51"/>
      <c r="G87" s="51"/>
      <c r="H87" s="51"/>
      <c r="I87" s="51"/>
      <c r="J87" s="51"/>
      <c r="K87" s="51"/>
      <c r="M87" s="68"/>
      <c r="N87" s="68"/>
      <c r="O87" s="68"/>
      <c r="P87" s="68"/>
      <c r="Q87" s="68"/>
      <c r="R87" s="68"/>
    </row>
    <row r="88" spans="2:11" ht="15.75">
      <c r="B88" s="50" t="s">
        <v>415</v>
      </c>
      <c r="C88" s="53"/>
      <c r="D88" s="54"/>
      <c r="E88" s="54"/>
      <c r="F88" s="54"/>
      <c r="G88" s="54"/>
      <c r="H88" s="54"/>
      <c r="I88" s="54"/>
      <c r="J88" s="54"/>
      <c r="K88" s="54"/>
    </row>
    <row r="89" spans="2:11" ht="30.75" customHeight="1">
      <c r="B89" s="487" t="s">
        <v>405</v>
      </c>
      <c r="C89" s="487"/>
      <c r="D89" s="487"/>
      <c r="E89" s="487"/>
      <c r="F89" s="487"/>
      <c r="G89" s="487"/>
      <c r="H89" s="487"/>
      <c r="I89" s="487"/>
      <c r="J89" s="487"/>
      <c r="K89" s="487"/>
    </row>
    <row r="90" spans="2:11" ht="15.75">
      <c r="B90" s="50" t="s">
        <v>307</v>
      </c>
      <c r="C90" s="53"/>
      <c r="D90" s="54"/>
      <c r="E90" s="54"/>
      <c r="F90" s="54"/>
      <c r="G90" s="54"/>
      <c r="H90" s="54"/>
      <c r="I90" s="54"/>
      <c r="J90" s="54"/>
      <c r="K90" s="54"/>
    </row>
    <row r="91" spans="2:11" ht="15.75">
      <c r="B91" s="52"/>
      <c r="C91" s="53"/>
      <c r="D91" s="54"/>
      <c r="E91" s="54"/>
      <c r="F91" s="54"/>
      <c r="G91" s="54"/>
      <c r="H91" s="54"/>
      <c r="I91" s="54"/>
      <c r="J91" s="54"/>
      <c r="K91" s="54"/>
    </row>
    <row r="92" spans="2:11" ht="15.75">
      <c r="B92" s="52"/>
      <c r="C92" s="53"/>
      <c r="D92" s="54"/>
      <c r="E92" s="54"/>
      <c r="F92" s="54"/>
      <c r="G92" s="54"/>
      <c r="H92" s="54"/>
      <c r="I92" s="54"/>
      <c r="J92" s="54"/>
      <c r="K92" s="54"/>
    </row>
    <row r="93" spans="2:11" ht="15.75">
      <c r="B93" s="52"/>
      <c r="C93" s="53"/>
      <c r="D93" s="54"/>
      <c r="E93" s="54"/>
      <c r="F93" s="54"/>
      <c r="G93" s="54"/>
      <c r="H93" s="54"/>
      <c r="I93" s="54"/>
      <c r="J93" s="54"/>
      <c r="K93" s="54"/>
    </row>
    <row r="94" spans="2:11" ht="15.75">
      <c r="B94" s="52"/>
      <c r="C94" s="53"/>
      <c r="D94" s="54"/>
      <c r="E94" s="54"/>
      <c r="F94" s="54"/>
      <c r="G94" s="54"/>
      <c r="H94" s="54"/>
      <c r="I94" s="54"/>
      <c r="J94" s="54"/>
      <c r="K94" s="54"/>
    </row>
  </sheetData>
  <sheetProtection/>
  <mergeCells count="9">
    <mergeCell ref="B3:B4"/>
    <mergeCell ref="C3:C4"/>
    <mergeCell ref="D3:H3"/>
    <mergeCell ref="B41:H41"/>
    <mergeCell ref="B89:K89"/>
    <mergeCell ref="I78:K78"/>
    <mergeCell ref="C78:C79"/>
    <mergeCell ref="B78:B79"/>
    <mergeCell ref="D78:H78"/>
  </mergeCells>
  <dataValidations count="7">
    <dataValidation allowBlank="1" showInputMessage="1" showErrorMessage="1" errorTitle="Lçi nhËp d÷ liÖu" error="ChØ nhËp d÷ liÖu kiÓu sè, kh«ng nhËp ch÷." sqref="C53:C77 C42:C46 C80:C87 C5:C40"/>
    <dataValidation type="whole" allowBlank="1" showErrorMessage="1" errorTitle="Lỗi nhập dữ liệu" error="Chỉ nhập dữ liệu số tối đa 2000" sqref="D62:K68 D28:K40 D54:K60 D5:K26 D42:K46 D70:K77 D48:K52 D80:H85 I82:K85">
      <formula1>0</formula1>
      <formula2>2000</formula2>
    </dataValidation>
    <dataValidation allowBlank="1" sqref="D69:K69 D61:K61 D53:K53 D47:K47 C47:C52"/>
    <dataValidation allowBlank="1" errorTitle="Lçi nhËp d÷ liÖu" error="ChØ nhËp d÷ liÖu kiÓu sè, kh«ng nhËp ch÷." sqref="I78:K79"/>
    <dataValidation type="whole" allowBlank="1" showErrorMessage="1" errorTitle="Lỗi nhập dữ liệu" error="Chỉ nhập số tối đa 1000" sqref="I80:K81">
      <formula1>0</formula1>
      <formula2>1000</formula2>
    </dataValidation>
    <dataValidation type="whole" allowBlank="1" showInputMessage="1" showErrorMessage="1" errorTitle="Lçi nhËp d÷ liÖu" error="ChØ nhËp d÷ liÖu kiÓu sè, kh«ng nhËp ch÷." sqref="D86:K87">
      <formula1>0</formula1>
      <formula2>1000000</formula2>
    </dataValidation>
    <dataValidation allowBlank="1" showErrorMessage="1" sqref="D27:K27"/>
  </dataValidations>
  <printOptions/>
  <pageMargins left="0.748031496062992" right="0.236220472440945" top="0.236220472440945" bottom="0.511811023622047" header="0" footer="0.236220472440945"/>
  <pageSetup horizontalDpi="600" verticalDpi="600" orientation="landscape" paperSize="9" scale="85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W105"/>
  <sheetViews>
    <sheetView showGridLines="0" zoomScale="75" zoomScaleNormal="75" zoomScalePageLayoutView="0" workbookViewId="0" topLeftCell="A16">
      <selection activeCell="I104" sqref="I104"/>
    </sheetView>
  </sheetViews>
  <sheetFormatPr defaultColWidth="8.8984375" defaultRowHeight="15"/>
  <cols>
    <col min="1" max="1" width="1.59765625" style="16" customWidth="1"/>
    <col min="2" max="2" width="32.5" style="16" customWidth="1"/>
    <col min="3" max="3" width="7.59765625" style="47" customWidth="1"/>
    <col min="4" max="12" width="6.59765625" style="47" customWidth="1"/>
    <col min="13" max="13" width="1.59765625" style="22" customWidth="1"/>
    <col min="14" max="23" width="2.59765625" style="44" customWidth="1"/>
    <col min="24" max="16384" width="8.8984375" style="16" customWidth="1"/>
  </cols>
  <sheetData>
    <row r="1" spans="2:3" ht="19.5" thickBot="1">
      <c r="B1" s="36" t="s">
        <v>86</v>
      </c>
      <c r="C1" s="55"/>
    </row>
    <row r="2" spans="2:12" ht="15.75" customHeight="1">
      <c r="B2" s="515" t="s">
        <v>43</v>
      </c>
      <c r="C2" s="505" t="s">
        <v>44</v>
      </c>
      <c r="D2" s="505" t="s">
        <v>215</v>
      </c>
      <c r="E2" s="501" t="s">
        <v>46</v>
      </c>
      <c r="F2" s="502"/>
      <c r="G2" s="502"/>
      <c r="H2" s="502"/>
      <c r="I2" s="502"/>
      <c r="J2" s="503"/>
      <c r="K2" s="520" t="s">
        <v>45</v>
      </c>
      <c r="L2" s="521"/>
    </row>
    <row r="3" spans="2:12" ht="15.75" customHeight="1">
      <c r="B3" s="516"/>
      <c r="C3" s="506"/>
      <c r="D3" s="506"/>
      <c r="E3" s="504" t="s">
        <v>50</v>
      </c>
      <c r="F3" s="504"/>
      <c r="G3" s="504" t="s">
        <v>51</v>
      </c>
      <c r="H3" s="504"/>
      <c r="I3" s="504" t="s">
        <v>254</v>
      </c>
      <c r="J3" s="504"/>
      <c r="K3" s="511" t="s">
        <v>48</v>
      </c>
      <c r="L3" s="518" t="s">
        <v>216</v>
      </c>
    </row>
    <row r="4" spans="2:12" ht="24" customHeight="1">
      <c r="B4" s="517"/>
      <c r="C4" s="507"/>
      <c r="D4" s="507"/>
      <c r="E4" s="56" t="s">
        <v>44</v>
      </c>
      <c r="F4" s="56" t="s">
        <v>47</v>
      </c>
      <c r="G4" s="56" t="s">
        <v>44</v>
      </c>
      <c r="H4" s="56" t="s">
        <v>47</v>
      </c>
      <c r="I4" s="56" t="s">
        <v>44</v>
      </c>
      <c r="J4" s="56" t="s">
        <v>47</v>
      </c>
      <c r="K4" s="507"/>
      <c r="L4" s="519"/>
    </row>
    <row r="5" spans="2:23" ht="15.75">
      <c r="B5" s="57" t="s">
        <v>202</v>
      </c>
      <c r="C5" s="84">
        <f aca="true" t="shared" si="0" ref="C5:L5">SUM(C11,C47,C73,C97)</f>
        <v>60</v>
      </c>
      <c r="D5" s="84">
        <f t="shared" si="0"/>
        <v>53</v>
      </c>
      <c r="E5" s="84">
        <f t="shared" si="0"/>
        <v>45</v>
      </c>
      <c r="F5" s="84">
        <f t="shared" si="0"/>
        <v>42</v>
      </c>
      <c r="G5" s="84">
        <f t="shared" si="0"/>
        <v>15</v>
      </c>
      <c r="H5" s="84">
        <f t="shared" si="0"/>
        <v>11</v>
      </c>
      <c r="I5" s="84">
        <f t="shared" si="0"/>
        <v>0</v>
      </c>
      <c r="J5" s="84">
        <f t="shared" si="0"/>
        <v>0</v>
      </c>
      <c r="K5" s="84">
        <f t="shared" si="0"/>
        <v>0</v>
      </c>
      <c r="L5" s="85">
        <f t="shared" si="0"/>
        <v>0</v>
      </c>
      <c r="N5"/>
      <c r="O5"/>
      <c r="P5"/>
      <c r="Q5"/>
      <c r="R5"/>
      <c r="S5"/>
      <c r="T5"/>
      <c r="U5"/>
      <c r="V5"/>
      <c r="W5"/>
    </row>
    <row r="6" spans="2:23" ht="15.75">
      <c r="B6" s="195" t="s">
        <v>54</v>
      </c>
      <c r="C6" s="173">
        <f>SUM(C7:C9)</f>
        <v>12</v>
      </c>
      <c r="D6" s="173">
        <f>SUM(D7:D9)</f>
        <v>11</v>
      </c>
      <c r="E6" s="173">
        <f aca="true" t="shared" si="1" ref="E6:J6">SUM(E7:E9)</f>
        <v>12</v>
      </c>
      <c r="F6" s="173">
        <f t="shared" si="1"/>
        <v>11</v>
      </c>
      <c r="G6" s="173">
        <f t="shared" si="1"/>
        <v>0</v>
      </c>
      <c r="H6" s="173">
        <f t="shared" si="1"/>
        <v>0</v>
      </c>
      <c r="I6" s="173">
        <f t="shared" si="1"/>
        <v>0</v>
      </c>
      <c r="J6" s="173">
        <f t="shared" si="1"/>
        <v>0</v>
      </c>
      <c r="K6" s="173">
        <f>SUM(K7:K9)</f>
        <v>0</v>
      </c>
      <c r="L6" s="174">
        <f>SUM(L7:L9)</f>
        <v>0</v>
      </c>
      <c r="N6" s="86">
        <f>IF(OR(C6&lt;K6,C6&gt;C5,C6&lt;D6),"Er","")</f>
      </c>
      <c r="O6" s="86">
        <f>IF(OR(D6&gt;C6,D6&lt;L6,D6&gt;D5),"Er","")</f>
      </c>
      <c r="P6" s="86">
        <f aca="true" t="shared" si="2" ref="P6:U6">IF(E6&gt;E5,"Er","")</f>
      </c>
      <c r="Q6" s="86">
        <f t="shared" si="2"/>
      </c>
      <c r="R6" s="86">
        <f t="shared" si="2"/>
      </c>
      <c r="S6" s="86">
        <f t="shared" si="2"/>
      </c>
      <c r="T6" s="86">
        <f t="shared" si="2"/>
      </c>
      <c r="U6" s="86">
        <f t="shared" si="2"/>
      </c>
      <c r="V6" s="86">
        <f>IF(OR(K6&gt;C6,K6&lt;L6,K6&gt;K5),"Er","")</f>
      </c>
      <c r="W6" s="86">
        <f>IF(OR(L6&gt;K6,L6&gt;D6,L6&gt;L5),"Er","")</f>
      </c>
    </row>
    <row r="7" spans="2:23" ht="15.75">
      <c r="B7" s="137" t="s">
        <v>203</v>
      </c>
      <c r="C7" s="177">
        <f aca="true" t="shared" si="3" ref="C7:D9">SUM(E7,G7,I7)</f>
        <v>8</v>
      </c>
      <c r="D7" s="177">
        <f t="shared" si="3"/>
        <v>7</v>
      </c>
      <c r="E7" s="234">
        <v>8</v>
      </c>
      <c r="F7" s="234">
        <v>7</v>
      </c>
      <c r="G7" s="234"/>
      <c r="H7" s="234"/>
      <c r="I7" s="234"/>
      <c r="J7" s="234"/>
      <c r="K7" s="234"/>
      <c r="L7" s="235"/>
      <c r="N7" s="86">
        <f>IF(C7&lt;D7,"Er","")</f>
      </c>
      <c r="O7" s="86">
        <f>IF(OR(D7&gt;C7,D7&lt;L7),"Er","")</f>
      </c>
      <c r="P7" s="86">
        <f>IF(E7&gt;E5,"Er","")</f>
      </c>
      <c r="Q7" s="86">
        <f>IF(OR(F7&gt;E7,F7&gt;F5),"Er","")</f>
      </c>
      <c r="R7" s="86">
        <f>IF(OR(G7&gt;G5),"Er","")</f>
      </c>
      <c r="S7" s="86">
        <f>IF(OR(H7&gt;G7,H7&gt;H5),"Er","")</f>
      </c>
      <c r="T7" s="86">
        <f>IF(OR(I7&gt;I5),"Er","")</f>
      </c>
      <c r="U7" s="86">
        <f>IF(OR(J7&gt;I7,J7&gt;J5),"Er","")</f>
      </c>
      <c r="V7" s="86">
        <f>IF(OR(K7&gt;C7,K7&lt;L7,K7&gt;K5),"Er","")</f>
      </c>
      <c r="W7" s="86">
        <f>IF(OR(L7&gt;K7,L7&gt;L5,L7&gt;D7),"Er","")</f>
      </c>
    </row>
    <row r="8" spans="2:23" ht="15.75">
      <c r="B8" s="138" t="s">
        <v>204</v>
      </c>
      <c r="C8" s="178">
        <f t="shared" si="3"/>
        <v>3</v>
      </c>
      <c r="D8" s="178">
        <f t="shared" si="3"/>
        <v>3</v>
      </c>
      <c r="E8" s="216">
        <v>3</v>
      </c>
      <c r="F8" s="216">
        <v>3</v>
      </c>
      <c r="G8" s="216"/>
      <c r="H8" s="216"/>
      <c r="I8" s="216"/>
      <c r="J8" s="216"/>
      <c r="K8" s="216"/>
      <c r="L8" s="217"/>
      <c r="N8" s="86">
        <f>IF(C8&lt;D8,"Er","")</f>
      </c>
      <c r="O8" s="86">
        <f>IF(OR(D8&gt;C8,D8&lt;L8),"Er","")</f>
      </c>
      <c r="P8" s="86">
        <f>IF(E8&gt;E5,"Er","")</f>
      </c>
      <c r="Q8" s="86">
        <f>IF(OR(F8&gt;E8,F8&gt;F5),"Er","")</f>
      </c>
      <c r="R8" s="86">
        <f>IF(G8&gt;G5,"Er","")</f>
      </c>
      <c r="S8" s="86">
        <f>IF(OR(H8&gt;G8,H8&gt;H5),"Er","")</f>
      </c>
      <c r="T8" s="86">
        <f>IF(I8&gt;I5,"Er","")</f>
      </c>
      <c r="U8" s="86">
        <f>IF(OR(J8&gt;I8,J8&gt;J5),"Er","")</f>
      </c>
      <c r="V8" s="86">
        <f>IF(OR(K8&gt;C8,K8&lt;L8,K8&gt;K5),"Er","")</f>
      </c>
      <c r="W8" s="86">
        <f>IF(OR(L8&gt;K8,L8&gt;L5,L8&gt;D8),"Er","")</f>
      </c>
    </row>
    <row r="9" spans="2:23" ht="15.75">
      <c r="B9" s="139" t="s">
        <v>205</v>
      </c>
      <c r="C9" s="176">
        <f t="shared" si="3"/>
        <v>1</v>
      </c>
      <c r="D9" s="176">
        <f t="shared" si="3"/>
        <v>1</v>
      </c>
      <c r="E9" s="236">
        <v>1</v>
      </c>
      <c r="F9" s="236">
        <v>1</v>
      </c>
      <c r="G9" s="236"/>
      <c r="H9" s="236"/>
      <c r="I9" s="236"/>
      <c r="J9" s="236"/>
      <c r="K9" s="236"/>
      <c r="L9" s="237"/>
      <c r="N9" s="86">
        <f>IF(C9&lt;D9,"Er","")</f>
      </c>
      <c r="O9" s="86">
        <f>IF(OR(D9&gt;C9,D9&lt;L9),"Er","")</f>
      </c>
      <c r="P9" s="86">
        <f>IF(E9&gt;E5,"Er","")</f>
      </c>
      <c r="Q9" s="86">
        <f>IF(OR(F9&gt;E9,F9&gt;F5),"Er","")</f>
      </c>
      <c r="R9" s="86">
        <f>IF(G9&gt;G5,"Er","")</f>
      </c>
      <c r="S9" s="86">
        <f>IF(OR(H9&gt;G9,H9&gt;H5),"Er","")</f>
      </c>
      <c r="T9" s="86">
        <f>IF(I9&gt;I5,"Er","")</f>
      </c>
      <c r="U9" s="86">
        <f>IF(OR(J9&gt;I9,J9&gt;J5),"Er","")</f>
      </c>
      <c r="V9" s="86">
        <f>IF(OR(K9&gt;C9,K9&lt;L9,K9&gt;K5),"Er","")</f>
      </c>
      <c r="W9" s="86">
        <f>IF(OR(L9&gt;K9,L9&gt;L5,L9&gt;D9),"Er","")</f>
      </c>
    </row>
    <row r="10" spans="2:12" ht="15.75">
      <c r="B10" s="512" t="s">
        <v>121</v>
      </c>
      <c r="C10" s="513"/>
      <c r="D10" s="513"/>
      <c r="E10" s="513"/>
      <c r="F10" s="513"/>
      <c r="G10" s="513"/>
      <c r="H10" s="513"/>
      <c r="I10" s="513"/>
      <c r="J10" s="513"/>
      <c r="K10" s="513"/>
      <c r="L10" s="514"/>
    </row>
    <row r="11" spans="2:23" ht="15.75">
      <c r="B11" s="195" t="s">
        <v>206</v>
      </c>
      <c r="C11" s="173">
        <f>SUM(C12:C14)</f>
        <v>43</v>
      </c>
      <c r="D11" s="173">
        <f>SUM(D12:D14)</f>
        <v>40</v>
      </c>
      <c r="E11" s="173">
        <f aca="true" t="shared" si="4" ref="E11:J11">SUM(E12:E14)</f>
        <v>36</v>
      </c>
      <c r="F11" s="173">
        <f t="shared" si="4"/>
        <v>33</v>
      </c>
      <c r="G11" s="173">
        <f t="shared" si="4"/>
        <v>7</v>
      </c>
      <c r="H11" s="173">
        <f t="shared" si="4"/>
        <v>7</v>
      </c>
      <c r="I11" s="173">
        <f t="shared" si="4"/>
        <v>0</v>
      </c>
      <c r="J11" s="173">
        <f t="shared" si="4"/>
        <v>0</v>
      </c>
      <c r="K11" s="173">
        <f>SUM(K12:K14)</f>
        <v>0</v>
      </c>
      <c r="L11" s="174">
        <f>SUM(L12:L14)</f>
        <v>0</v>
      </c>
      <c r="N11" s="88">
        <f>IF(OR(C11&lt;D11,C11&lt;C7,C11&lt;K11,C11&lt;&gt;C35),"Er","")</f>
      </c>
      <c r="O11" s="88">
        <f>IF(OR(D11&gt;C11,D11&lt;L11,D11&lt;D7,D11&lt;&gt;D35),"Er","")</f>
      </c>
      <c r="P11" s="40">
        <f>IF(OR(E11&lt;&gt;E35,E11&lt;E7),"Er","")</f>
      </c>
      <c r="Q11" s="40">
        <f>IF(OR(F11&lt;&gt;F35,F11&lt;F7,F11&gt;E11),"Er","")</f>
      </c>
      <c r="R11" s="40">
        <f>IF(OR(G11&lt;&gt;G35,G11&lt;G7),"Er","")</f>
      </c>
      <c r="S11" s="40">
        <f>IF(OR(H11&lt;&gt;H35,H11&lt;H7,H11&gt;G11),"Er","")</f>
      </c>
      <c r="T11" s="40">
        <f>IF(OR(I11&lt;&gt;I35,I11&lt;I7),"Er","")</f>
      </c>
      <c r="U11" s="40">
        <f>IF(OR(J11&lt;&gt;J35,J11&lt;J7,J11&gt;I11),"Er","")</f>
      </c>
      <c r="V11" s="40">
        <f>IF(OR(K11&lt;&gt;K35,K11&lt;K7,K11&lt;L11,K11&gt;C11),"Er","")</f>
      </c>
      <c r="W11" s="40">
        <f>IF(OR(L11&lt;&gt;L35,L11&lt;L7,L11&gt;K11,L11&gt;D11),"Er","")</f>
      </c>
    </row>
    <row r="12" spans="2:23" ht="15.75">
      <c r="B12" s="112" t="s">
        <v>247</v>
      </c>
      <c r="C12" s="177">
        <f aca="true" t="shared" si="5" ref="C12:D15">SUM(E12,G12,I12)</f>
        <v>41</v>
      </c>
      <c r="D12" s="177">
        <f t="shared" si="5"/>
        <v>38</v>
      </c>
      <c r="E12" s="216">
        <v>34</v>
      </c>
      <c r="F12" s="216">
        <v>31</v>
      </c>
      <c r="G12" s="216">
        <v>7</v>
      </c>
      <c r="H12" s="216">
        <v>7</v>
      </c>
      <c r="I12" s="216"/>
      <c r="J12" s="216"/>
      <c r="K12" s="216"/>
      <c r="L12" s="217"/>
      <c r="N12" s="88">
        <f>IF(C12&lt;D12,"Er","")</f>
      </c>
      <c r="O12" s="88">
        <f>IF(OR(D12&gt;C12,D12&lt;L12),"Er","")</f>
      </c>
      <c r="P12" s="40"/>
      <c r="Q12" s="40">
        <f>IF(F12&gt;E12,"Er","")</f>
      </c>
      <c r="R12" s="40"/>
      <c r="S12" s="40">
        <f>IF(H12&gt;G12,"Er","")</f>
      </c>
      <c r="T12" s="40"/>
      <c r="U12" s="40">
        <f>IF(J12&gt;I12,"Er","")</f>
      </c>
      <c r="V12" s="88">
        <f>IF(OR(K12&lt;L12,K12&gt;C12),"Er","")</f>
      </c>
      <c r="W12" s="40">
        <f>IF(OR(L12&gt;D12,L12&gt;K12),"Er","")</f>
      </c>
    </row>
    <row r="13" spans="2:23" ht="15.75">
      <c r="B13" s="140" t="s">
        <v>249</v>
      </c>
      <c r="C13" s="178">
        <f t="shared" si="5"/>
        <v>2</v>
      </c>
      <c r="D13" s="178">
        <f t="shared" si="5"/>
        <v>2</v>
      </c>
      <c r="E13" s="216">
        <v>2</v>
      </c>
      <c r="F13" s="216">
        <v>2</v>
      </c>
      <c r="G13" s="216"/>
      <c r="H13" s="216"/>
      <c r="I13" s="216"/>
      <c r="J13" s="216"/>
      <c r="K13" s="216"/>
      <c r="L13" s="217"/>
      <c r="N13" s="88">
        <f>IF(C13&lt;D13,"Er","")</f>
      </c>
      <c r="O13" s="88">
        <f>IF(OR(D13&gt;C13,D13&lt;L13),"Er","")</f>
      </c>
      <c r="P13" s="40"/>
      <c r="Q13" s="40">
        <f>IF(F13&gt;E13,"Er","")</f>
      </c>
      <c r="R13" s="40"/>
      <c r="S13" s="40">
        <f>IF(H13&gt;G13,"Er","")</f>
      </c>
      <c r="T13" s="40"/>
      <c r="U13" s="40">
        <f>IF(J13&gt;I13,"Er","")</f>
      </c>
      <c r="V13" s="88">
        <f>IF(OR(K13&lt;L13,K13&gt;C13),"Er","")</f>
      </c>
      <c r="W13" s="40">
        <f>IF(OR(L13&gt;D13,L13&gt;K13),"Er","")</f>
      </c>
    </row>
    <row r="14" spans="2:23" ht="15.75">
      <c r="B14" s="141" t="s">
        <v>250</v>
      </c>
      <c r="C14" s="178">
        <f t="shared" si="5"/>
        <v>0</v>
      </c>
      <c r="D14" s="178">
        <f t="shared" si="5"/>
        <v>0</v>
      </c>
      <c r="E14" s="216"/>
      <c r="F14" s="216"/>
      <c r="G14" s="216"/>
      <c r="H14" s="216"/>
      <c r="I14" s="216"/>
      <c r="J14" s="216"/>
      <c r="K14" s="216"/>
      <c r="L14" s="217"/>
      <c r="N14" s="88">
        <f>IF(C14&lt;D14,"Er","")</f>
      </c>
      <c r="O14" s="88">
        <f>IF(OR(D14&gt;C14,D14&lt;L14),"Er","")</f>
      </c>
      <c r="P14" s="40"/>
      <c r="Q14" s="40">
        <f>IF(F14&gt;E14,"Er","")</f>
      </c>
      <c r="R14" s="40"/>
      <c r="S14" s="40">
        <f>IF(H14&gt;G14,"Er","")</f>
      </c>
      <c r="T14" s="40"/>
      <c r="U14" s="40">
        <f>IF(J14&gt;I14,"Er","")</f>
      </c>
      <c r="V14" s="88">
        <f>IF(OR(K14&lt;L14,K14&gt;C14),"Er","")</f>
      </c>
      <c r="W14" s="40">
        <f>IF(OR(L14&gt;D14,L14&gt;K14),"Er","")</f>
      </c>
    </row>
    <row r="15" spans="2:23" ht="15.75" customHeight="1">
      <c r="B15" s="142" t="s">
        <v>185</v>
      </c>
      <c r="C15" s="176">
        <f t="shared" si="5"/>
        <v>0</v>
      </c>
      <c r="D15" s="176">
        <f t="shared" si="5"/>
        <v>0</v>
      </c>
      <c r="E15" s="220"/>
      <c r="F15" s="220"/>
      <c r="G15" s="220"/>
      <c r="H15" s="220"/>
      <c r="I15" s="220"/>
      <c r="J15" s="220"/>
      <c r="K15" s="220"/>
      <c r="L15" s="222"/>
      <c r="N15" s="88">
        <f>IF(OR(C15&lt;D15,C15&gt;C11),"Er","")</f>
      </c>
      <c r="O15" s="88">
        <f>IF(OR(D15&gt;C15,D15&gt;D11,D15&lt;L15),"Er","")</f>
      </c>
      <c r="P15" s="88">
        <f>IF(E15&gt;E11,"Er","")</f>
      </c>
      <c r="Q15" s="88">
        <f>IF(OR(F15&gt;F11,F15&gt;E15),"Er","")</f>
      </c>
      <c r="R15" s="88">
        <f>IF(G15&gt;G11,"Er","")</f>
      </c>
      <c r="S15" s="88">
        <f>IF(OR(H15&gt;H11,H15&gt;G15),"Er","")</f>
      </c>
      <c r="T15" s="88">
        <f>IF(I15&gt;I11,"Er","")</f>
      </c>
      <c r="U15" s="88">
        <f>IF(OR(J15&gt;J11,J15&gt;I15),"Er","")</f>
      </c>
      <c r="V15" s="88">
        <f>IF(OR(K15&lt;L15,K15&gt;C15,K15&gt;K11),"Er","")</f>
      </c>
      <c r="W15" s="88">
        <f>IF(OR(L15&gt;D15,L15&gt;K15,L15&gt;L11),"Er","")</f>
      </c>
    </row>
    <row r="16" spans="2:23" s="87" customFormat="1" ht="15.75">
      <c r="B16" s="198" t="s">
        <v>269</v>
      </c>
      <c r="C16" s="185">
        <f>SUM(C17:C25)</f>
        <v>43</v>
      </c>
      <c r="D16" s="185">
        <f>SUM(D17:D25)</f>
        <v>40</v>
      </c>
      <c r="E16" s="173">
        <f aca="true" t="shared" si="6" ref="E16:J16">E11</f>
        <v>36</v>
      </c>
      <c r="F16" s="173">
        <f t="shared" si="6"/>
        <v>33</v>
      </c>
      <c r="G16" s="173">
        <f t="shared" si="6"/>
        <v>7</v>
      </c>
      <c r="H16" s="173">
        <f t="shared" si="6"/>
        <v>7</v>
      </c>
      <c r="I16" s="173">
        <f t="shared" si="6"/>
        <v>0</v>
      </c>
      <c r="J16" s="173">
        <f t="shared" si="6"/>
        <v>0</v>
      </c>
      <c r="K16" s="173">
        <f>K11</f>
        <v>0</v>
      </c>
      <c r="L16" s="174">
        <f>L11</f>
        <v>0</v>
      </c>
      <c r="M16" s="92"/>
      <c r="N16" s="40">
        <f>IF(OR(C16&lt;D16,C16&lt;K16,C16&lt;&gt;C11),"Er","")</f>
      </c>
      <c r="O16" s="40">
        <f>IF(OR(D16&gt;C16,D16&lt;L16,D16&lt;&gt;D11),"Er","")</f>
      </c>
      <c r="P16" s="40">
        <f aca="true" t="shared" si="7" ref="P16:U16">IF(AND(E16&lt;&gt;SUM(E17:E25),E16&lt;&gt;""),"Er","")</f>
      </c>
      <c r="Q16" s="40">
        <f t="shared" si="7"/>
      </c>
      <c r="R16" s="40">
        <f t="shared" si="7"/>
      </c>
      <c r="S16" s="40">
        <f t="shared" si="7"/>
      </c>
      <c r="T16" s="40">
        <f t="shared" si="7"/>
      </c>
      <c r="U16" s="40">
        <f t="shared" si="7"/>
      </c>
      <c r="V16" s="40">
        <f>IF(OR(K16&lt;L16,K16&gt;C16,AND(K16&lt;&gt;SUM(K17:K25),K16&lt;&gt;"")),"Er","")</f>
      </c>
      <c r="W16" s="40">
        <f>IF(OR(L16&gt;K16,L16&gt;D16,AND(L16&lt;&gt;SUM(L17:L25),L16&lt;&gt;"")),"Er","")</f>
      </c>
    </row>
    <row r="17" spans="2:23" s="87" customFormat="1" ht="15.75">
      <c r="B17" s="143" t="s">
        <v>259</v>
      </c>
      <c r="C17" s="177">
        <f aca="true" t="shared" si="8" ref="C17:D34">SUM(E17,G17,I17)</f>
        <v>0</v>
      </c>
      <c r="D17" s="177">
        <f t="shared" si="8"/>
        <v>0</v>
      </c>
      <c r="E17" s="226"/>
      <c r="F17" s="226"/>
      <c r="G17" s="226"/>
      <c r="H17" s="226"/>
      <c r="I17" s="226"/>
      <c r="J17" s="226"/>
      <c r="K17" s="226"/>
      <c r="L17" s="227"/>
      <c r="M17" s="92"/>
      <c r="N17" s="40">
        <f aca="true" t="shared" si="9" ref="N17:N25">IF(OR(C17&lt;D17,C17&lt;K17),"Er","")</f>
      </c>
      <c r="O17" s="40">
        <f aca="true" t="shared" si="10" ref="O17:O25">IF(D17&gt;C17,"Er","")</f>
      </c>
      <c r="P17" s="40">
        <f>IF(E17&gt;E16,"Er","")</f>
      </c>
      <c r="Q17" s="40">
        <f>IF(OR(F17&gt;F16,F17&gt;E17),"Er","")</f>
      </c>
      <c r="R17" s="40">
        <f>IF(G17&gt;G16,"Er","")</f>
      </c>
      <c r="S17" s="40">
        <f>IF(OR(H17&gt;G17,H17&gt;H16),"Er","")</f>
      </c>
      <c r="T17" s="40">
        <f>IF(I17&gt;I16,"Er","")</f>
      </c>
      <c r="U17" s="40">
        <f>IF(OR(J17&gt;I17,J17&gt;J16),"Er","")</f>
      </c>
      <c r="V17" s="40">
        <f>IF(OR(K17&gt;C17,K17&gt;K16,K17&lt;L17),"Er","")</f>
      </c>
      <c r="W17" s="40">
        <f>IF(OR(L17&gt;K17,L17&gt;D17,L17&gt;L16),"Er","")</f>
      </c>
    </row>
    <row r="18" spans="2:23" s="87" customFormat="1" ht="15.75">
      <c r="B18" s="116" t="s">
        <v>260</v>
      </c>
      <c r="C18" s="178">
        <f t="shared" si="8"/>
        <v>0</v>
      </c>
      <c r="D18" s="178">
        <f t="shared" si="8"/>
        <v>0</v>
      </c>
      <c r="E18" s="226"/>
      <c r="F18" s="226"/>
      <c r="G18" s="226"/>
      <c r="H18" s="226"/>
      <c r="I18" s="226"/>
      <c r="J18" s="226"/>
      <c r="K18" s="226"/>
      <c r="L18" s="227"/>
      <c r="M18" s="92"/>
      <c r="N18" s="40">
        <f t="shared" si="9"/>
      </c>
      <c r="O18" s="40">
        <f t="shared" si="10"/>
      </c>
      <c r="P18" s="40">
        <f>IF(E18&gt;E16,"Er","")</f>
      </c>
      <c r="Q18" s="40">
        <f>IF(OR(F18&gt;F16,F18&gt;E18),"Er","")</f>
      </c>
      <c r="R18" s="40">
        <f>IF(G18&gt;G16,"Er","")</f>
      </c>
      <c r="S18" s="40">
        <f>IF(OR(H18&gt;G18,H18&gt;H16),"Er","")</f>
      </c>
      <c r="T18" s="40">
        <f>IF(I18&gt;I16,"Er","")</f>
      </c>
      <c r="U18" s="40">
        <f>IF(OR(J18&gt;I18,J18&gt;J16),"Er","")</f>
      </c>
      <c r="V18" s="40">
        <f>IF(OR(K18&gt;C18,K18&gt;K16,K18&lt;L18),"Er","")</f>
      </c>
      <c r="W18" s="40">
        <f>IF(OR(L18&gt;K18,L18&gt;D18,L18&gt;L16),"Er","")</f>
      </c>
    </row>
    <row r="19" spans="2:23" s="87" customFormat="1" ht="15.75">
      <c r="B19" s="116" t="s">
        <v>261</v>
      </c>
      <c r="C19" s="178">
        <f t="shared" si="8"/>
        <v>2</v>
      </c>
      <c r="D19" s="178">
        <f t="shared" si="8"/>
        <v>2</v>
      </c>
      <c r="E19" s="226">
        <v>2</v>
      </c>
      <c r="F19" s="226">
        <v>2</v>
      </c>
      <c r="G19" s="226"/>
      <c r="H19" s="226"/>
      <c r="I19" s="226"/>
      <c r="J19" s="226"/>
      <c r="K19" s="226"/>
      <c r="L19" s="227"/>
      <c r="M19" s="92"/>
      <c r="N19" s="40">
        <f t="shared" si="9"/>
      </c>
      <c r="O19" s="40">
        <f t="shared" si="10"/>
      </c>
      <c r="P19" s="40">
        <f>IF(E19&gt;E16,"Er","")</f>
      </c>
      <c r="Q19" s="40">
        <f>IF(OR(F19&gt;F16,F19&gt;E19),"Er","")</f>
      </c>
      <c r="R19" s="40">
        <f>IF(G19&gt;G16,"Er","")</f>
      </c>
      <c r="S19" s="40">
        <f>IF(OR(H19&gt;G19,H19&gt;H16),"Er","")</f>
      </c>
      <c r="T19" s="40">
        <f>IF(I19&gt;I16,"Er","")</f>
      </c>
      <c r="U19" s="40">
        <f>IF(OR(J19&gt;I19,J19&gt;J16),"Er","")</f>
      </c>
      <c r="V19" s="40">
        <f>IF(OR(K19&gt;C19,K19&gt;K16,K19&lt;L19),"Er","")</f>
      </c>
      <c r="W19" s="40">
        <f>IF(OR(L19&gt;K19,L19&gt;D19,L19&gt;L16),"Er","")</f>
      </c>
    </row>
    <row r="20" spans="2:23" s="87" customFormat="1" ht="15.75">
      <c r="B20" s="116" t="s">
        <v>262</v>
      </c>
      <c r="C20" s="178">
        <f t="shared" si="8"/>
        <v>11</v>
      </c>
      <c r="D20" s="178">
        <f t="shared" si="8"/>
        <v>9</v>
      </c>
      <c r="E20" s="226">
        <v>9</v>
      </c>
      <c r="F20" s="226">
        <v>7</v>
      </c>
      <c r="G20" s="226">
        <v>2</v>
      </c>
      <c r="H20" s="226">
        <v>2</v>
      </c>
      <c r="I20" s="226"/>
      <c r="J20" s="226"/>
      <c r="K20" s="226"/>
      <c r="L20" s="227"/>
      <c r="M20" s="92"/>
      <c r="N20" s="40">
        <f t="shared" si="9"/>
      </c>
      <c r="O20" s="40">
        <f t="shared" si="10"/>
      </c>
      <c r="P20" s="40">
        <f>IF(E20&gt;E16,"Er","")</f>
      </c>
      <c r="Q20" s="40">
        <f>IF(OR(F20&gt;F16,F20&gt;E20),"Er","")</f>
      </c>
      <c r="R20" s="40">
        <f>IF(G20&gt;G16,"Er","")</f>
      </c>
      <c r="S20" s="40">
        <f>IF(OR(H20&gt;G20,H20&gt;H16),"Er","")</f>
      </c>
      <c r="T20" s="40">
        <f>IF(I20&gt;I16,"Er","")</f>
      </c>
      <c r="U20" s="40">
        <f>IF(OR(J20&gt;I20,J20&gt;J16),"Er","")</f>
      </c>
      <c r="V20" s="40">
        <f>IF(OR(K20&gt;C20,K20&gt;K16,K20&lt;L20),"Er","")</f>
      </c>
      <c r="W20" s="40">
        <f>IF(OR(L20&gt;K20,L20&gt;D20,L20&gt;L16),"Er","")</f>
      </c>
    </row>
    <row r="21" spans="2:23" s="87" customFormat="1" ht="15.75">
      <c r="B21" s="116" t="s">
        <v>263</v>
      </c>
      <c r="C21" s="178">
        <f t="shared" si="8"/>
        <v>30</v>
      </c>
      <c r="D21" s="178">
        <f t="shared" si="8"/>
        <v>29</v>
      </c>
      <c r="E21" s="226">
        <v>25</v>
      </c>
      <c r="F21" s="226">
        <v>24</v>
      </c>
      <c r="G21" s="226">
        <v>5</v>
      </c>
      <c r="H21" s="226">
        <v>5</v>
      </c>
      <c r="I21" s="226"/>
      <c r="J21" s="226"/>
      <c r="K21" s="226"/>
      <c r="L21" s="227"/>
      <c r="M21" s="92"/>
      <c r="N21" s="40">
        <f t="shared" si="9"/>
      </c>
      <c r="O21" s="40">
        <f t="shared" si="10"/>
      </c>
      <c r="P21" s="40">
        <f>IF(E21&gt;E16,"Er","")</f>
      </c>
      <c r="Q21" s="40">
        <f>IF(OR(F21&gt;F16,F21&gt;E21),"Er","")</f>
      </c>
      <c r="R21" s="40">
        <f>IF(G21&gt;G16,"Er","")</f>
      </c>
      <c r="S21" s="40">
        <f>IF(OR(H21&gt;G21,H21&gt;H16),"Er","")</f>
      </c>
      <c r="T21" s="40">
        <f>IF(I21&gt;I16,"Er","")</f>
      </c>
      <c r="U21" s="40">
        <f>IF(OR(J21&gt;I21,J21&gt;J16),"Er","")</f>
      </c>
      <c r="V21" s="40">
        <f>IF(OR(K21&gt;C21,K21&gt;K16,K21&lt;L21),"Er","")</f>
      </c>
      <c r="W21" s="40">
        <f>IF(OR(L21&gt;K21,L21&gt;D21,L21&gt;L16),"Er","")</f>
      </c>
    </row>
    <row r="22" spans="2:23" s="87" customFormat="1" ht="15.75">
      <c r="B22" s="116" t="s">
        <v>264</v>
      </c>
      <c r="C22" s="178">
        <f t="shared" si="8"/>
        <v>0</v>
      </c>
      <c r="D22" s="178">
        <f t="shared" si="8"/>
        <v>0</v>
      </c>
      <c r="E22" s="226"/>
      <c r="F22" s="226"/>
      <c r="G22" s="226"/>
      <c r="H22" s="226"/>
      <c r="I22" s="226"/>
      <c r="J22" s="226"/>
      <c r="K22" s="226"/>
      <c r="L22" s="227"/>
      <c r="M22" s="92"/>
      <c r="N22" s="40">
        <f t="shared" si="9"/>
      </c>
      <c r="O22" s="40">
        <f t="shared" si="10"/>
      </c>
      <c r="P22" s="40">
        <f>IF(E22&gt;E16,"Er","")</f>
      </c>
      <c r="Q22" s="40">
        <f>IF(OR(F22&gt;F16,F22&gt;E22),"Er","")</f>
      </c>
      <c r="R22" s="40">
        <f>IF(G22&gt;G16,"Er","")</f>
      </c>
      <c r="S22" s="40">
        <f>IF(OR(H22&gt;G22,H22&gt;H16),"Er","")</f>
      </c>
      <c r="T22" s="40">
        <f>IF(I22&gt;I16,"Er","")</f>
      </c>
      <c r="U22" s="40">
        <f>IF(OR(J22&gt;I22,J22&gt;J16),"Er","")</f>
      </c>
      <c r="V22" s="40">
        <f>IF(OR(K22&gt;C22,K22&gt;K16,K22&lt;L22),"Er","")</f>
      </c>
      <c r="W22" s="40">
        <f>IF(OR(L22&gt;K22,L22&gt;D22,L22&gt;L16),"Er","")</f>
      </c>
    </row>
    <row r="23" spans="2:23" s="87" customFormat="1" ht="15.75">
      <c r="B23" s="116" t="s">
        <v>265</v>
      </c>
      <c r="C23" s="178">
        <f t="shared" si="8"/>
        <v>0</v>
      </c>
      <c r="D23" s="178">
        <f t="shared" si="8"/>
        <v>0</v>
      </c>
      <c r="E23" s="226"/>
      <c r="F23" s="226"/>
      <c r="G23" s="226"/>
      <c r="H23" s="226"/>
      <c r="I23" s="226"/>
      <c r="J23" s="226"/>
      <c r="K23" s="226"/>
      <c r="L23" s="227"/>
      <c r="M23" s="92"/>
      <c r="N23" s="40">
        <f t="shared" si="9"/>
      </c>
      <c r="O23" s="40">
        <f t="shared" si="10"/>
      </c>
      <c r="P23" s="40">
        <f>IF(E23&gt;E16,"Er","")</f>
      </c>
      <c r="Q23" s="40">
        <f>IF(OR(F23&gt;F16,F23&gt;E23),"Er","")</f>
      </c>
      <c r="R23" s="40">
        <f>IF(G23&gt;G16,"Er","")</f>
      </c>
      <c r="S23" s="40">
        <f>IF(OR(H23&gt;G23,H23&gt;H16),"Er","")</f>
      </c>
      <c r="T23" s="40">
        <f>IF(I23&gt;I16,"Er","")</f>
      </c>
      <c r="U23" s="40">
        <f>IF(OR(J23&gt;I23,J23&gt;J16),"Er","")</f>
      </c>
      <c r="V23" s="40">
        <f>IF(OR(K23&gt;C23,K23&gt;K16,K23&lt;L23),"Er","")</f>
      </c>
      <c r="W23" s="40">
        <f>IF(OR(L23&gt;K23,L23&gt;D23,L23&gt;L16),"Er","")</f>
      </c>
    </row>
    <row r="24" spans="2:23" s="87" customFormat="1" ht="15.75">
      <c r="B24" s="116" t="s">
        <v>266</v>
      </c>
      <c r="C24" s="179">
        <f t="shared" si="8"/>
        <v>0</v>
      </c>
      <c r="D24" s="179">
        <f t="shared" si="8"/>
        <v>0</v>
      </c>
      <c r="E24" s="230"/>
      <c r="F24" s="230"/>
      <c r="G24" s="230"/>
      <c r="H24" s="230"/>
      <c r="I24" s="230"/>
      <c r="J24" s="230"/>
      <c r="K24" s="230"/>
      <c r="L24" s="231"/>
      <c r="M24" s="92"/>
      <c r="N24" s="40">
        <f t="shared" si="9"/>
      </c>
      <c r="O24" s="40">
        <f t="shared" si="10"/>
      </c>
      <c r="P24" s="40">
        <f>IF(E24&gt;E16,"Er","")</f>
      </c>
      <c r="Q24" s="40">
        <f>IF(OR(F24&gt;F16,F24&gt;E24),"Er","")</f>
      </c>
      <c r="R24" s="40">
        <f>IF(G24&gt;G16,"Er","")</f>
      </c>
      <c r="S24" s="40">
        <f>IF(OR(H24&gt;G24,H24&gt;H16),"Er","")</f>
      </c>
      <c r="T24" s="40">
        <f>IF(I24&gt;I16,"Er","")</f>
      </c>
      <c r="U24" s="40">
        <f>IF(OR(J24&gt;I24,J24&gt;J16),"Er","")</f>
      </c>
      <c r="V24" s="40">
        <f>IF(OR(K24&gt;C24,K24&gt;K16,K24&lt;L24),"Er","")</f>
      </c>
      <c r="W24" s="40">
        <f>IF(OR(L24&gt;K24,L24&gt;D24,L24&gt;L16),"Er","")</f>
      </c>
    </row>
    <row r="25" spans="2:23" s="87" customFormat="1" ht="15.75">
      <c r="B25" s="144" t="s">
        <v>267</v>
      </c>
      <c r="C25" s="179">
        <f t="shared" si="8"/>
        <v>0</v>
      </c>
      <c r="D25" s="179">
        <f t="shared" si="8"/>
        <v>0</v>
      </c>
      <c r="E25" s="230"/>
      <c r="F25" s="230"/>
      <c r="G25" s="230"/>
      <c r="H25" s="230"/>
      <c r="I25" s="230"/>
      <c r="J25" s="230"/>
      <c r="K25" s="230"/>
      <c r="L25" s="231"/>
      <c r="M25" s="92"/>
      <c r="N25" s="40">
        <f t="shared" si="9"/>
      </c>
      <c r="O25" s="40">
        <f t="shared" si="10"/>
      </c>
      <c r="P25" s="40">
        <f>IF(E25&gt;E16,"Er","")</f>
      </c>
      <c r="Q25" s="40">
        <f>IF(OR(F25&gt;F16,F25&gt;E25),"Er","")</f>
      </c>
      <c r="R25" s="40">
        <f>IF(G25&gt;G16,"Er","")</f>
      </c>
      <c r="S25" s="40">
        <f>IF(OR(H25&gt;G25,H25&gt;H16),"Er","")</f>
      </c>
      <c r="T25" s="40">
        <f>IF(I25&gt;I16,"Er","")</f>
      </c>
      <c r="U25" s="40">
        <f>IF(OR(J25&gt;I25,J25&gt;J16),"Er","")</f>
      </c>
      <c r="V25" s="40">
        <f>IF(OR(K25&gt;C25,K25&gt;K16,K25&lt;L25),"Er","")</f>
      </c>
      <c r="W25" s="40">
        <f>IF(OR(L25&gt;K25,L25&gt;D25,L25&gt;L16),"Er","")</f>
      </c>
    </row>
    <row r="26" spans="2:23" s="87" customFormat="1" ht="15.75">
      <c r="B26" s="199" t="s">
        <v>270</v>
      </c>
      <c r="C26" s="173">
        <f>SUM(C27:C34)</f>
        <v>43</v>
      </c>
      <c r="D26" s="173">
        <f>SUM(D27:D34)</f>
        <v>40</v>
      </c>
      <c r="E26" s="173">
        <f aca="true" t="shared" si="11" ref="E26:J26">E11</f>
        <v>36</v>
      </c>
      <c r="F26" s="173">
        <f t="shared" si="11"/>
        <v>33</v>
      </c>
      <c r="G26" s="173">
        <f t="shared" si="11"/>
        <v>7</v>
      </c>
      <c r="H26" s="173">
        <f t="shared" si="11"/>
        <v>7</v>
      </c>
      <c r="I26" s="173">
        <f t="shared" si="11"/>
        <v>0</v>
      </c>
      <c r="J26" s="173">
        <f t="shared" si="11"/>
        <v>0</v>
      </c>
      <c r="K26" s="173">
        <f>K11</f>
        <v>0</v>
      </c>
      <c r="L26" s="174">
        <f>L11</f>
        <v>0</v>
      </c>
      <c r="M26" s="92"/>
      <c r="N26" s="40">
        <f>IF(OR(C26&lt;D26,C26&lt;K26,C26&lt;&gt;C11),"Er","")</f>
      </c>
      <c r="O26" s="40">
        <f>IF(OR(D26&gt;C26,D26&lt;L26,D26&lt;&gt;D11),"Er","")</f>
      </c>
      <c r="P26" s="40">
        <f aca="true" t="shared" si="12" ref="P26:U26">IF(AND(E26&lt;&gt;SUM(E27:E34),E26&lt;&gt;0),"Er","")</f>
      </c>
      <c r="Q26" s="40">
        <f t="shared" si="12"/>
      </c>
      <c r="R26" s="40">
        <f t="shared" si="12"/>
      </c>
      <c r="S26" s="40">
        <f t="shared" si="12"/>
      </c>
      <c r="T26" s="40">
        <f t="shared" si="12"/>
      </c>
      <c r="U26" s="40">
        <f t="shared" si="12"/>
      </c>
      <c r="V26" s="40">
        <f>IF(OR(K26&lt;L26,K26&gt;C26,AND(K26&lt;&gt;SUM(K27:K34),K26&lt;&gt;0)),"Er","")</f>
      </c>
      <c r="W26" s="40">
        <f>IF(OR(L26&gt;K26,L26&gt;D26,AND(L26&lt;&gt;SUM(L27:L34),L26&lt;&gt;0)),"Er","")</f>
      </c>
    </row>
    <row r="27" spans="2:23" s="87" customFormat="1" ht="15.75">
      <c r="B27" s="145" t="s">
        <v>304</v>
      </c>
      <c r="C27" s="177">
        <f t="shared" si="8"/>
        <v>10</v>
      </c>
      <c r="D27" s="177">
        <f t="shared" si="8"/>
        <v>10</v>
      </c>
      <c r="E27" s="226">
        <v>6</v>
      </c>
      <c r="F27" s="226">
        <v>6</v>
      </c>
      <c r="G27" s="226">
        <v>4</v>
      </c>
      <c r="H27" s="226">
        <v>4</v>
      </c>
      <c r="I27" s="226"/>
      <c r="J27" s="226"/>
      <c r="K27" s="226"/>
      <c r="L27" s="227"/>
      <c r="M27" s="92"/>
      <c r="N27" s="40">
        <f aca="true" t="shared" si="13" ref="N27:N34">IF(OR(C27&lt;D27,C27&lt;K27),"Er","")</f>
      </c>
      <c r="O27" s="40">
        <f aca="true" t="shared" si="14" ref="O27:O34">IF(D27&gt;C27,"Er","")</f>
      </c>
      <c r="P27" s="40">
        <f>IF(E27&gt;E26,"Er","")</f>
      </c>
      <c r="Q27" s="40">
        <f>IF(OR(F27&gt;F26,F27&gt;E27),"Er","")</f>
      </c>
      <c r="R27" s="40">
        <f>IF(G27&gt;G26,"Er","")</f>
      </c>
      <c r="S27" s="40">
        <f>IF(OR(H27&gt;G27,H27&gt;H26),"Er","")</f>
      </c>
      <c r="T27" s="40">
        <f>IF(I27&gt;I26,"Er","")</f>
      </c>
      <c r="U27" s="40">
        <f>IF(OR(J27&gt;I27,J27&gt;J26),"Er","")</f>
      </c>
      <c r="V27" s="40">
        <f>IF(OR(K27&gt;C27,K27&gt;K26,K27&lt;L27),"Er","")</f>
      </c>
      <c r="W27" s="40">
        <f>IF(OR(L27&gt;K27,L27&gt;D27,L27&gt;L26),"Er","")</f>
      </c>
    </row>
    <row r="28" spans="2:23" s="87" customFormat="1" ht="15.75">
      <c r="B28" s="116" t="s">
        <v>305</v>
      </c>
      <c r="C28" s="175">
        <f t="shared" si="8"/>
        <v>11</v>
      </c>
      <c r="D28" s="175">
        <f t="shared" si="8"/>
        <v>8</v>
      </c>
      <c r="E28" s="226">
        <v>10</v>
      </c>
      <c r="F28" s="226">
        <v>7</v>
      </c>
      <c r="G28" s="226">
        <v>1</v>
      </c>
      <c r="H28" s="226">
        <v>1</v>
      </c>
      <c r="I28" s="226"/>
      <c r="J28" s="226"/>
      <c r="K28" s="226"/>
      <c r="L28" s="227"/>
      <c r="M28" s="92"/>
      <c r="N28" s="40">
        <f t="shared" si="13"/>
      </c>
      <c r="O28" s="40">
        <f t="shared" si="14"/>
      </c>
      <c r="P28" s="40">
        <f>IF(E28&gt;E26,"Er","")</f>
      </c>
      <c r="Q28" s="40">
        <f>IF(OR(F28&gt;F26,F28&gt;E28),"Er","")</f>
      </c>
      <c r="R28" s="40">
        <f>IF(G28&gt;G26,"Er","")</f>
      </c>
      <c r="S28" s="40">
        <f>IF(OR(H28&gt;G28,H28&gt;H26),"Er","")</f>
      </c>
      <c r="T28" s="40">
        <f>IF(I28&gt;I26,"Er","")</f>
      </c>
      <c r="U28" s="40">
        <f>IF(OR(J28&gt;I28,J28&gt;J26),"Er","")</f>
      </c>
      <c r="V28" s="40">
        <f>IF(OR(K28&gt;C28,K28&gt;K26,K28&lt;L28),"Er","")</f>
      </c>
      <c r="W28" s="40">
        <f>IF(OR(L28&gt;K28,L28&gt;D28,L28&gt;L26),"Er","")</f>
      </c>
    </row>
    <row r="29" spans="2:23" s="87" customFormat="1" ht="15.75">
      <c r="B29" s="116" t="s">
        <v>271</v>
      </c>
      <c r="C29" s="178">
        <f t="shared" si="8"/>
        <v>10</v>
      </c>
      <c r="D29" s="178">
        <f t="shared" si="8"/>
        <v>10</v>
      </c>
      <c r="E29" s="226">
        <v>8</v>
      </c>
      <c r="F29" s="226">
        <v>8</v>
      </c>
      <c r="G29" s="226">
        <v>2</v>
      </c>
      <c r="H29" s="226">
        <v>2</v>
      </c>
      <c r="I29" s="226"/>
      <c r="J29" s="226"/>
      <c r="K29" s="226"/>
      <c r="L29" s="227"/>
      <c r="M29" s="92"/>
      <c r="N29" s="40">
        <f t="shared" si="13"/>
      </c>
      <c r="O29" s="40">
        <f t="shared" si="14"/>
      </c>
      <c r="P29" s="40">
        <f>IF(E29&gt;E26,"Er","")</f>
      </c>
      <c r="Q29" s="40">
        <f>IF(OR(F29&gt;F26,F29&gt;E29),"Er","")</f>
      </c>
      <c r="R29" s="40">
        <f>IF(G29&gt;G26,"Er","")</f>
      </c>
      <c r="S29" s="40">
        <f>IF(OR(H29&gt;G29,H29&gt;H26),"Er","")</f>
      </c>
      <c r="T29" s="40">
        <f>IF(I29&gt;I26,"Er","")</f>
      </c>
      <c r="U29" s="40">
        <f>IF(OR(J29&gt;I29,J29&gt;J26),"Er","")</f>
      </c>
      <c r="V29" s="40">
        <f>IF(OR(K29&gt;C29,K29&gt;K26,K29&lt;L29),"Er","")</f>
      </c>
      <c r="W29" s="40">
        <f>IF(OR(L29&gt;K29,L29&gt;D29,L29&gt;L26),"Er","")</f>
      </c>
    </row>
    <row r="30" spans="2:23" s="87" customFormat="1" ht="15.75">
      <c r="B30" s="116" t="s">
        <v>272</v>
      </c>
      <c r="C30" s="178">
        <f t="shared" si="8"/>
        <v>9</v>
      </c>
      <c r="D30" s="178">
        <f t="shared" si="8"/>
        <v>9</v>
      </c>
      <c r="E30" s="226">
        <v>9</v>
      </c>
      <c r="F30" s="226">
        <v>9</v>
      </c>
      <c r="G30" s="226"/>
      <c r="H30" s="226"/>
      <c r="I30" s="226"/>
      <c r="J30" s="226"/>
      <c r="K30" s="226"/>
      <c r="L30" s="227"/>
      <c r="M30" s="92"/>
      <c r="N30" s="40">
        <f t="shared" si="13"/>
      </c>
      <c r="O30" s="40">
        <f t="shared" si="14"/>
      </c>
      <c r="P30" s="40">
        <f>IF(E30&gt;E26,"Er","")</f>
      </c>
      <c r="Q30" s="40">
        <f>IF(OR(F30&gt;F26,F30&gt;E30),"Er","")</f>
      </c>
      <c r="R30" s="40">
        <f>IF(G30&gt;G26,"Er","")</f>
      </c>
      <c r="S30" s="40">
        <f>IF(OR(H30&gt;G30,H30&gt;H26),"Er","")</f>
      </c>
      <c r="T30" s="40">
        <f>IF(I30&gt;I26,"Er","")</f>
      </c>
      <c r="U30" s="40">
        <f>IF(OR(J30&gt;I30,J30&gt;J26),"Er","")</f>
      </c>
      <c r="V30" s="40">
        <f>IF(OR(K30&gt;C30,K30&gt;K26,K30&lt;L30),"Er","")</f>
      </c>
      <c r="W30" s="40">
        <f>IF(OR(L30&gt;K30,L30&gt;D30,L30&gt;L26),"Er","")</f>
      </c>
    </row>
    <row r="31" spans="2:23" s="87" customFormat="1" ht="15.75">
      <c r="B31" s="116" t="s">
        <v>273</v>
      </c>
      <c r="C31" s="178">
        <f t="shared" si="8"/>
        <v>2</v>
      </c>
      <c r="D31" s="178">
        <f t="shared" si="8"/>
        <v>2</v>
      </c>
      <c r="E31" s="226">
        <v>2</v>
      </c>
      <c r="F31" s="226">
        <v>2</v>
      </c>
      <c r="G31" s="226"/>
      <c r="H31" s="226"/>
      <c r="I31" s="226"/>
      <c r="J31" s="226"/>
      <c r="K31" s="226"/>
      <c r="L31" s="227"/>
      <c r="M31" s="92"/>
      <c r="N31" s="40">
        <f t="shared" si="13"/>
      </c>
      <c r="O31" s="40">
        <f t="shared" si="14"/>
      </c>
      <c r="P31" s="40">
        <f>IF(E31&gt;E26,"Er","")</f>
      </c>
      <c r="Q31" s="40">
        <f>IF(OR(F31&gt;F26,F31&gt;E31),"Er","")</f>
      </c>
      <c r="R31" s="40">
        <f>IF(G31&gt;G26,"Er","")</f>
      </c>
      <c r="S31" s="40">
        <f>IF(OR(H31&gt;G31,H31&gt;H26),"Er","")</f>
      </c>
      <c r="T31" s="40">
        <f>IF(I31&gt;I26,"Er","")</f>
      </c>
      <c r="U31" s="40">
        <f>IF(OR(J31&gt;I31,J31&gt;J26),"Er","")</f>
      </c>
      <c r="V31" s="40">
        <f>IF(OR(K31&gt;C31,K31&gt;K26,K31&lt;L31),"Er","")</f>
      </c>
      <c r="W31" s="40">
        <f>IF(OR(L31&gt;K31,L31&gt;D31,L31&gt;L26),"Er","")</f>
      </c>
    </row>
    <row r="32" spans="2:23" s="87" customFormat="1" ht="15.75">
      <c r="B32" s="116" t="s">
        <v>274</v>
      </c>
      <c r="C32" s="178">
        <f t="shared" si="8"/>
        <v>1</v>
      </c>
      <c r="D32" s="178">
        <f t="shared" si="8"/>
        <v>1</v>
      </c>
      <c r="E32" s="226">
        <v>1</v>
      </c>
      <c r="F32" s="226">
        <v>1</v>
      </c>
      <c r="G32" s="226"/>
      <c r="H32" s="226"/>
      <c r="I32" s="226"/>
      <c r="J32" s="226"/>
      <c r="K32" s="226"/>
      <c r="L32" s="227"/>
      <c r="M32" s="92"/>
      <c r="N32" s="40">
        <f t="shared" si="13"/>
      </c>
      <c r="O32" s="40">
        <f t="shared" si="14"/>
      </c>
      <c r="P32" s="40">
        <f>IF(E32&gt;E26,"Er","")</f>
      </c>
      <c r="Q32" s="40">
        <f>IF(OR(F32&gt;F26,F32&gt;E32),"Er","")</f>
      </c>
      <c r="R32" s="40">
        <f>IF(G32&gt;G26,"Er","")</f>
      </c>
      <c r="S32" s="40">
        <f>IF(OR(H32&gt;G32,H32&gt;H26),"Er","")</f>
      </c>
      <c r="T32" s="40">
        <f>IF(I32&gt;I26,"Er","")</f>
      </c>
      <c r="U32" s="40">
        <f>IF(OR(J32&gt;I32,J32&gt;J26),"Er","")</f>
      </c>
      <c r="V32" s="40">
        <f>IF(OR(K32&gt;C32,K32&gt;K26,K32&lt;L32),"Er","")</f>
      </c>
      <c r="W32" s="40">
        <f>IF(OR(L32&gt;K32,L32&gt;D32,L32&gt;L26),"Er","")</f>
      </c>
    </row>
    <row r="33" spans="2:23" s="87" customFormat="1" ht="15.75">
      <c r="B33" s="116" t="s">
        <v>275</v>
      </c>
      <c r="C33" s="178">
        <f t="shared" si="8"/>
        <v>0</v>
      </c>
      <c r="D33" s="178">
        <f t="shared" si="8"/>
        <v>0</v>
      </c>
      <c r="E33" s="226"/>
      <c r="F33" s="226"/>
      <c r="G33" s="226"/>
      <c r="H33" s="226"/>
      <c r="I33" s="226"/>
      <c r="J33" s="226"/>
      <c r="K33" s="226"/>
      <c r="L33" s="227"/>
      <c r="M33" s="92"/>
      <c r="N33" s="40">
        <f t="shared" si="13"/>
      </c>
      <c r="O33" s="40">
        <f t="shared" si="14"/>
      </c>
      <c r="P33" s="40">
        <f>IF(E33&gt;E26,"Er","")</f>
      </c>
      <c r="Q33" s="40">
        <f>IF(OR(F33&gt;F26,F33&gt;E33),"Er","")</f>
      </c>
      <c r="R33" s="40">
        <f>IF(G33&gt;G26,"Er","")</f>
      </c>
      <c r="S33" s="40">
        <f>IF(OR(H33&gt;G33,H33&gt;H26),"Er","")</f>
      </c>
      <c r="T33" s="40">
        <f>IF(I33&gt;I26,"Er","")</f>
      </c>
      <c r="U33" s="40">
        <f>IF(OR(J33&gt;I33,J33&gt;J26),"Er","")</f>
      </c>
      <c r="V33" s="40">
        <f>IF(OR(K33&gt;C33,K33&gt;K26,K33&lt;L33),"Er","")</f>
      </c>
      <c r="W33" s="40">
        <f>IF(OR(L33&gt;K33,L33&gt;D33,L33&gt;L26),"Er","")</f>
      </c>
    </row>
    <row r="34" spans="2:23" s="87" customFormat="1" ht="15.75">
      <c r="B34" s="146" t="s">
        <v>276</v>
      </c>
      <c r="C34" s="176">
        <f t="shared" si="8"/>
        <v>0</v>
      </c>
      <c r="D34" s="176">
        <f t="shared" si="8"/>
        <v>0</v>
      </c>
      <c r="E34" s="228"/>
      <c r="F34" s="228"/>
      <c r="G34" s="228"/>
      <c r="H34" s="228"/>
      <c r="I34" s="228"/>
      <c r="J34" s="228"/>
      <c r="K34" s="228"/>
      <c r="L34" s="229"/>
      <c r="M34" s="92"/>
      <c r="N34" s="40">
        <f t="shared" si="13"/>
      </c>
      <c r="O34" s="40">
        <f t="shared" si="14"/>
      </c>
      <c r="P34" s="40">
        <f>IF(E34&gt;E26,"Er","")</f>
      </c>
      <c r="Q34" s="40">
        <f>IF(OR(F34&gt;F26,F34&gt;E34),"Er","")</f>
      </c>
      <c r="R34" s="40">
        <f>IF(G34&gt;G26,"Er","")</f>
      </c>
      <c r="S34" s="40">
        <f>IF(OR(H34&gt;G34,H34&gt;H26),"Er","")</f>
      </c>
      <c r="T34" s="40">
        <f>IF(I34&gt;I26,"Er","")</f>
      </c>
      <c r="U34" s="40">
        <f>IF(OR(J34&gt;I34,J34&gt;J26),"Er","")</f>
      </c>
      <c r="V34" s="40">
        <f>IF(OR(K34&gt;C34,K34&gt;K26,K34&lt;L34),"Er","")</f>
      </c>
      <c r="W34" s="40">
        <f>IF(OR(L34&gt;K34,L34&gt;D34,L34&gt;L26),"Er","")</f>
      </c>
    </row>
    <row r="35" spans="2:23" ht="15.75">
      <c r="B35" s="195" t="s">
        <v>200</v>
      </c>
      <c r="C35" s="185">
        <f>SUM(C36:C46)</f>
        <v>43</v>
      </c>
      <c r="D35" s="185">
        <f>SUM(D36:D46)</f>
        <v>40</v>
      </c>
      <c r="E35" s="173">
        <f>E11</f>
        <v>36</v>
      </c>
      <c r="F35" s="173">
        <f aca="true" t="shared" si="15" ref="F35:L35">F11</f>
        <v>33</v>
      </c>
      <c r="G35" s="173">
        <f t="shared" si="15"/>
        <v>7</v>
      </c>
      <c r="H35" s="173">
        <f t="shared" si="15"/>
        <v>7</v>
      </c>
      <c r="I35" s="173">
        <f t="shared" si="15"/>
        <v>0</v>
      </c>
      <c r="J35" s="173">
        <f t="shared" si="15"/>
        <v>0</v>
      </c>
      <c r="K35" s="173">
        <f t="shared" si="15"/>
        <v>0</v>
      </c>
      <c r="L35" s="174">
        <f t="shared" si="15"/>
        <v>0</v>
      </c>
      <c r="N35" s="40">
        <f>IF(OR(C35&lt;D35,C35&lt;K35,C35&lt;&gt;C11),"Er","")</f>
      </c>
      <c r="O35" s="40">
        <f>IF(OR(D35&gt;C35,D35&lt;L35,D35&lt;&gt;D11),"Er","")</f>
      </c>
      <c r="P35" s="40">
        <f aca="true" t="shared" si="16" ref="P35:U35">IF(AND(E35&lt;&gt;SUM(E36:E46),E35&lt;&gt;""),"Er","")</f>
      </c>
      <c r="Q35" s="40">
        <f t="shared" si="16"/>
      </c>
      <c r="R35" s="40">
        <f t="shared" si="16"/>
      </c>
      <c r="S35" s="40">
        <f t="shared" si="16"/>
      </c>
      <c r="T35" s="40">
        <f t="shared" si="16"/>
      </c>
      <c r="U35" s="40">
        <f t="shared" si="16"/>
      </c>
      <c r="V35" s="40">
        <f>IF(OR(K35&lt;L35,K35&gt;C35,AND(K35&lt;&gt;SUM(K36:K46),K35&lt;&gt;"")),"Er","")</f>
      </c>
      <c r="W35" s="40">
        <f>IF(OR(L35&gt;K35,L35&gt;D35,AND(L35&lt;&gt;SUM(L36:L46),L35&lt;&gt;"")),"Er","")</f>
      </c>
    </row>
    <row r="36" spans="2:23" ht="15.75">
      <c r="B36" s="147" t="s">
        <v>118</v>
      </c>
      <c r="C36" s="175">
        <f aca="true" t="shared" si="17" ref="C36:C47">SUM(E36,G36,I36)</f>
        <v>2</v>
      </c>
      <c r="D36" s="175">
        <f aca="true" t="shared" si="18" ref="D36:D47">SUM(F36,H36,J36)</f>
        <v>1</v>
      </c>
      <c r="E36" s="216">
        <v>2</v>
      </c>
      <c r="F36" s="216">
        <v>1</v>
      </c>
      <c r="G36" s="216"/>
      <c r="H36" s="216"/>
      <c r="I36" s="216"/>
      <c r="J36" s="216"/>
      <c r="K36" s="216"/>
      <c r="L36" s="217"/>
      <c r="N36" s="40">
        <f aca="true" t="shared" si="19" ref="N36:N46">IF(OR(C36&lt;D36,C36&lt;K36),"Er","")</f>
      </c>
      <c r="O36" s="40">
        <f aca="true" t="shared" si="20" ref="O36:O46">IF(D36&gt;C36,"Er","")</f>
      </c>
      <c r="P36" s="40">
        <f>IF(E36&gt;E11,"Er","")</f>
      </c>
      <c r="Q36" s="40">
        <f>IF(OR(F36&gt;F11,F36&gt;E36),"Er","")</f>
      </c>
      <c r="R36" s="40">
        <f>IF(G36&gt;G11,"Er","")</f>
      </c>
      <c r="S36" s="40">
        <f>IF(OR(H36&gt;G36,H36&gt;H11),"Er","")</f>
      </c>
      <c r="T36" s="40">
        <f>IF(I36&gt;I11,"Er","")</f>
      </c>
      <c r="U36" s="40">
        <f>IF(OR(J36&gt;I36,J36&gt;J11),"Er","")</f>
      </c>
      <c r="V36" s="40">
        <f>IF(OR(K36&gt;C36,K36&gt;K11,K36&lt;L36),"Er","")</f>
      </c>
      <c r="W36" s="40">
        <f>IF(OR(L36&gt;K36,L36&gt;D36,L36&gt;L11),"Er","")</f>
      </c>
    </row>
    <row r="37" spans="2:23" ht="15.75">
      <c r="B37" s="148" t="s">
        <v>103</v>
      </c>
      <c r="C37" s="178">
        <f t="shared" si="17"/>
        <v>2</v>
      </c>
      <c r="D37" s="178">
        <f t="shared" si="18"/>
        <v>2</v>
      </c>
      <c r="E37" s="216">
        <v>2</v>
      </c>
      <c r="F37" s="216">
        <v>2</v>
      </c>
      <c r="G37" s="216"/>
      <c r="H37" s="216"/>
      <c r="I37" s="216"/>
      <c r="J37" s="216"/>
      <c r="K37" s="216"/>
      <c r="L37" s="217"/>
      <c r="N37" s="40">
        <f t="shared" si="19"/>
      </c>
      <c r="O37" s="40">
        <f t="shared" si="20"/>
      </c>
      <c r="P37" s="40">
        <f>IF(E37&gt;E11,"Er","")</f>
      </c>
      <c r="Q37" s="40">
        <f>IF(OR(F37&gt;F11,F37&gt;E37),"Er","")</f>
      </c>
      <c r="R37" s="40">
        <f>IF(G37&gt;G11,"Er","")</f>
      </c>
      <c r="S37" s="40">
        <f>IF(OR(H37&gt;G37,H37&gt;H11),"Er","")</f>
      </c>
      <c r="T37" s="40">
        <f>IF(I37&gt;I11,"Er","")</f>
      </c>
      <c r="U37" s="40">
        <f>IF(OR(J37&gt;I37,J37&gt;J11),"Er","")</f>
      </c>
      <c r="V37" s="40">
        <f>IF(OR(K37&gt;C37,K37&gt;K11,K37&lt;L37),"Er","")</f>
      </c>
      <c r="W37" s="40">
        <f>IF(OR(L37&gt;K37,L37&gt;D37,L37&gt;L11),"Er","")</f>
      </c>
    </row>
    <row r="38" spans="2:23" ht="15.75">
      <c r="B38" s="148" t="s">
        <v>104</v>
      </c>
      <c r="C38" s="178">
        <f t="shared" si="17"/>
        <v>2</v>
      </c>
      <c r="D38" s="178">
        <f t="shared" si="18"/>
        <v>1</v>
      </c>
      <c r="E38" s="216">
        <v>2</v>
      </c>
      <c r="F38" s="216">
        <v>1</v>
      </c>
      <c r="G38" s="216"/>
      <c r="H38" s="216"/>
      <c r="I38" s="216"/>
      <c r="J38" s="216"/>
      <c r="K38" s="216"/>
      <c r="L38" s="217"/>
      <c r="N38" s="40">
        <f t="shared" si="19"/>
      </c>
      <c r="O38" s="40">
        <f t="shared" si="20"/>
      </c>
      <c r="P38" s="40">
        <f>IF(E38&gt;E11,"Er","")</f>
      </c>
      <c r="Q38" s="40">
        <f>IF(OR(F38&gt;F11,F38&gt;E38),"Er","")</f>
      </c>
      <c r="R38" s="40">
        <f>IF(G38&gt;G11,"Er","")</f>
      </c>
      <c r="S38" s="40">
        <f>IF(OR(H38&gt;G38,H38&gt;H11),"Er","")</f>
      </c>
      <c r="T38" s="40">
        <f>IF(I38&gt;I11,"Er","")</f>
      </c>
      <c r="U38" s="40">
        <f>IF(OR(J38&gt;I38,J38&gt;J11),"Er","")</f>
      </c>
      <c r="V38" s="40">
        <f>IF(OR(K38&gt;C38,K38&gt;K11,K38&lt;L38),"Er","")</f>
      </c>
      <c r="W38" s="40">
        <f>IF(OR(L38&gt;K38,L38&gt;D38,L38&gt;L11),"Er","")</f>
      </c>
    </row>
    <row r="39" spans="2:23" ht="15.75">
      <c r="B39" s="148" t="s">
        <v>105</v>
      </c>
      <c r="C39" s="178">
        <f t="shared" si="17"/>
        <v>2</v>
      </c>
      <c r="D39" s="178">
        <f t="shared" si="18"/>
        <v>1</v>
      </c>
      <c r="E39" s="216">
        <v>1</v>
      </c>
      <c r="F39" s="216">
        <v>0</v>
      </c>
      <c r="G39" s="216">
        <v>1</v>
      </c>
      <c r="H39" s="216">
        <v>1</v>
      </c>
      <c r="I39" s="216"/>
      <c r="J39" s="216"/>
      <c r="K39" s="216"/>
      <c r="L39" s="217"/>
      <c r="N39" s="40">
        <f t="shared" si="19"/>
      </c>
      <c r="O39" s="40">
        <f t="shared" si="20"/>
      </c>
      <c r="P39" s="40">
        <f>IF(E39&gt;E11,"Er","")</f>
      </c>
      <c r="Q39" s="40">
        <f>IF(OR(F39&gt;F11,F39&gt;E39),"Er","")</f>
      </c>
      <c r="R39" s="40">
        <f>IF(G39&gt;G11,"Er","")</f>
      </c>
      <c r="S39" s="40">
        <f>IF(OR(H39&gt;G39,H39&gt;H11),"Er","")</f>
      </c>
      <c r="T39" s="40">
        <f>IF(I39&gt;I11,"Er","")</f>
      </c>
      <c r="U39" s="40">
        <f>IF(OR(J39&gt;I39,J39&gt;J11),"Er","")</f>
      </c>
      <c r="V39" s="40">
        <f>IF(OR(K39&gt;C39,K39&gt;K11,K39&lt;L39),"Er","")</f>
      </c>
      <c r="W39" s="40">
        <f>IF(OR(L39&gt;K39,L39&gt;D39,L39&gt;L11),"Er","")</f>
      </c>
    </row>
    <row r="40" spans="2:23" ht="15.75">
      <c r="B40" s="148" t="s">
        <v>106</v>
      </c>
      <c r="C40" s="178">
        <f t="shared" si="17"/>
        <v>0</v>
      </c>
      <c r="D40" s="178">
        <f t="shared" si="18"/>
        <v>0</v>
      </c>
      <c r="E40" s="216"/>
      <c r="F40" s="216"/>
      <c r="G40" s="216"/>
      <c r="H40" s="216"/>
      <c r="I40" s="216"/>
      <c r="J40" s="216"/>
      <c r="K40" s="216"/>
      <c r="L40" s="217"/>
      <c r="N40" s="40">
        <f t="shared" si="19"/>
      </c>
      <c r="O40" s="40">
        <f t="shared" si="20"/>
      </c>
      <c r="P40" s="40">
        <f>IF(E40&gt;E11,"Er","")</f>
      </c>
      <c r="Q40" s="40">
        <f>IF(OR(F40&gt;F11,F40&gt;E40),"Er","")</f>
      </c>
      <c r="R40" s="40">
        <f>IF(G40&gt;G11,"Er","")</f>
      </c>
      <c r="S40" s="40">
        <f>IF(OR(H40&gt;G40,H40&gt;H11),"Er","")</f>
      </c>
      <c r="T40" s="40">
        <f>IF(I40&gt;I11,"Er","")</f>
      </c>
      <c r="U40" s="40">
        <f>IF(OR(J40&gt;I40,J40&gt;J11),"Er","")</f>
      </c>
      <c r="V40" s="40">
        <f>IF(OR(K40&gt;C40,K40&gt;K11,K40&lt;L40),"Er","")</f>
      </c>
      <c r="W40" s="40">
        <f>IF(OR(L40&gt;K40,L40&gt;D40,L40&gt;L11),"Er","")</f>
      </c>
    </row>
    <row r="41" spans="2:23" ht="15.75">
      <c r="B41" s="148" t="s">
        <v>107</v>
      </c>
      <c r="C41" s="178">
        <f t="shared" si="17"/>
        <v>6</v>
      </c>
      <c r="D41" s="178">
        <f t="shared" si="18"/>
        <v>6</v>
      </c>
      <c r="E41" s="216">
        <v>1</v>
      </c>
      <c r="F41" s="216">
        <v>1</v>
      </c>
      <c r="G41" s="216">
        <v>5</v>
      </c>
      <c r="H41" s="216">
        <v>5</v>
      </c>
      <c r="I41" s="216"/>
      <c r="J41" s="216"/>
      <c r="K41" s="216"/>
      <c r="L41" s="217"/>
      <c r="N41" s="40">
        <f t="shared" si="19"/>
      </c>
      <c r="O41" s="40">
        <f t="shared" si="20"/>
      </c>
      <c r="P41" s="40">
        <f>IF(E41&gt;E11,"Er","")</f>
      </c>
      <c r="Q41" s="40">
        <f>IF(OR(F41&gt;F11,F41&gt;E41),"Er","")</f>
      </c>
      <c r="R41" s="40">
        <f>IF(G41&gt;G11,"Er","")</f>
      </c>
      <c r="S41" s="40">
        <f>IF(OR(H41&gt;G41,H41&gt;H11),"Er","")</f>
      </c>
      <c r="T41" s="40">
        <f>IF(I41&gt;I11,"Er","")</f>
      </c>
      <c r="U41" s="40">
        <f>IF(OR(J41&gt;I41,J41&gt;J11),"Er","")</f>
      </c>
      <c r="V41" s="40">
        <f>IF(OR(K41&gt;C41,K41&gt;K11,K41&lt;L41),"Er","")</f>
      </c>
      <c r="W41" s="40">
        <f>IF(OR(L41&gt;K41,L41&gt;D41,L41&gt;L11),"Er","")</f>
      </c>
    </row>
    <row r="42" spans="2:23" ht="15.75">
      <c r="B42" s="148" t="s">
        <v>108</v>
      </c>
      <c r="C42" s="178">
        <f t="shared" si="17"/>
        <v>0</v>
      </c>
      <c r="D42" s="178">
        <f t="shared" si="18"/>
        <v>0</v>
      </c>
      <c r="E42" s="216"/>
      <c r="F42" s="216"/>
      <c r="G42" s="216"/>
      <c r="H42" s="216"/>
      <c r="I42" s="216"/>
      <c r="J42" s="216"/>
      <c r="K42" s="216"/>
      <c r="L42" s="217"/>
      <c r="N42" s="40">
        <f t="shared" si="19"/>
      </c>
      <c r="O42" s="40">
        <f t="shared" si="20"/>
      </c>
      <c r="P42" s="40">
        <f>IF(E42&gt;E11,"Er","")</f>
      </c>
      <c r="Q42" s="40">
        <f>IF(OR(F42&gt;F11,F42&gt;E42),"Er","")</f>
      </c>
      <c r="R42" s="40">
        <f>IF(G42&gt;G11,"Er","")</f>
      </c>
      <c r="S42" s="40">
        <f>IF(OR(H42&gt;G42,H42&gt;H11),"Er","")</f>
      </c>
      <c r="T42" s="40">
        <f>IF(I42&gt;I11,"Er","")</f>
      </c>
      <c r="U42" s="40">
        <f>IF(OR(J42&gt;I42,J42&gt;J11),"Er","")</f>
      </c>
      <c r="V42" s="40">
        <f>IF(OR(K42&gt;C42,K42&gt;K11,K42&lt;L42),"Er","")</f>
      </c>
      <c r="W42" s="40">
        <f>IF(OR(L42&gt;K42,L42&gt;D42,L42&gt;L11),"Er","")</f>
      </c>
    </row>
    <row r="43" spans="2:23" ht="15.75">
      <c r="B43" s="148" t="s">
        <v>99</v>
      </c>
      <c r="C43" s="178">
        <f t="shared" si="17"/>
        <v>0</v>
      </c>
      <c r="D43" s="178">
        <f t="shared" si="18"/>
        <v>0</v>
      </c>
      <c r="E43" s="216"/>
      <c r="F43" s="216"/>
      <c r="G43" s="216"/>
      <c r="H43" s="216"/>
      <c r="I43" s="216"/>
      <c r="J43" s="216"/>
      <c r="K43" s="216"/>
      <c r="L43" s="217"/>
      <c r="N43" s="40">
        <f t="shared" si="19"/>
      </c>
      <c r="O43" s="40">
        <f t="shared" si="20"/>
      </c>
      <c r="P43" s="40">
        <f>IF(E43&gt;E11,"Er","")</f>
      </c>
      <c r="Q43" s="40">
        <f>IF(OR(F43&gt;F11,F43&gt;E43),"Er","")</f>
      </c>
      <c r="R43" s="40">
        <f>IF(G43&gt;G11,"Er","")</f>
      </c>
      <c r="S43" s="40">
        <f>IF(OR(H43&gt;G43,H43&gt;H11),"Er","")</f>
      </c>
      <c r="T43" s="40">
        <f>IF(I43&gt;I11,"Er","")</f>
      </c>
      <c r="U43" s="40">
        <f>IF(OR(J43&gt;I43,J43&gt;J11),"Er","")</f>
      </c>
      <c r="V43" s="40">
        <f>IF(OR(K43&gt;C43,K43&gt;K11,K43&lt;L43),"Er","")</f>
      </c>
      <c r="W43" s="40">
        <f>IF(OR(L43&gt;K43,L43&gt;D43,L43&gt;L11),"Er","")</f>
      </c>
    </row>
    <row r="44" spans="2:23" ht="15.75">
      <c r="B44" s="148" t="s">
        <v>100</v>
      </c>
      <c r="C44" s="178">
        <f t="shared" si="17"/>
        <v>0</v>
      </c>
      <c r="D44" s="178">
        <f t="shared" si="18"/>
        <v>0</v>
      </c>
      <c r="E44" s="216"/>
      <c r="F44" s="216"/>
      <c r="G44" s="216"/>
      <c r="H44" s="216"/>
      <c r="I44" s="216"/>
      <c r="J44" s="216"/>
      <c r="K44" s="216"/>
      <c r="L44" s="217"/>
      <c r="N44" s="40">
        <f t="shared" si="19"/>
      </c>
      <c r="O44" s="40">
        <f t="shared" si="20"/>
      </c>
      <c r="P44" s="40">
        <f>IF(E44&gt;E11,"Er","")</f>
      </c>
      <c r="Q44" s="40">
        <f>IF(OR(F44&gt;F11,F44&gt;E44),"Er","")</f>
      </c>
      <c r="R44" s="40">
        <f>IF(G44&gt;G11,"Er","")</f>
      </c>
      <c r="S44" s="40">
        <f>IF(OR(H44&gt;G44,H44&gt;H11),"Er","")</f>
      </c>
      <c r="T44" s="40">
        <f>IF(I44&gt;I11,"Er","")</f>
      </c>
      <c r="U44" s="40">
        <f>IF(OR(J44&gt;I44,J44&gt;J11),"Er","")</f>
      </c>
      <c r="V44" s="40">
        <f>IF(OR(K44&gt;C44,K44&gt;K11,K44&lt;L44),"Er","")</f>
      </c>
      <c r="W44" s="40">
        <f>IF(OR(L44&gt;K44,L44&gt;D44,L44&gt;L11),"Er","")</f>
      </c>
    </row>
    <row r="45" spans="2:23" ht="15.75">
      <c r="B45" s="148" t="s">
        <v>101</v>
      </c>
      <c r="C45" s="178">
        <f t="shared" si="17"/>
        <v>0</v>
      </c>
      <c r="D45" s="178">
        <f t="shared" si="18"/>
        <v>0</v>
      </c>
      <c r="E45" s="216"/>
      <c r="F45" s="216"/>
      <c r="G45" s="216"/>
      <c r="H45" s="216"/>
      <c r="I45" s="216"/>
      <c r="J45" s="216"/>
      <c r="K45" s="216"/>
      <c r="L45" s="217"/>
      <c r="N45" s="40">
        <f t="shared" si="19"/>
      </c>
      <c r="O45" s="40">
        <f t="shared" si="20"/>
      </c>
      <c r="P45" s="40">
        <f>IF(E45&gt;E11,"Er","")</f>
      </c>
      <c r="Q45" s="40">
        <f>IF(OR(F45&gt;F11,F45&gt;E45),"Er","")</f>
      </c>
      <c r="R45" s="40">
        <f>IF(G45&gt;G11,"Er","")</f>
      </c>
      <c r="S45" s="40">
        <f>IF(OR(H45&gt;G45,H45&gt;H11),"Er","")</f>
      </c>
      <c r="T45" s="40">
        <f>IF(I45&gt;I11,"Er","")</f>
      </c>
      <c r="U45" s="40">
        <f>IF(OR(J45&gt;I45,J45&gt;J11),"Er","")</f>
      </c>
      <c r="V45" s="40">
        <f>IF(OR(K45&gt;C45,K45&gt;K11,K45&lt;L45),"Er","")</f>
      </c>
      <c r="W45" s="40">
        <f>IF(OR(L45&gt;K45,L45&gt;D45,L45&gt;L11),"Er","")</f>
      </c>
    </row>
    <row r="46" spans="2:23" ht="15.75">
      <c r="B46" s="148" t="s">
        <v>119</v>
      </c>
      <c r="C46" s="176">
        <f t="shared" si="17"/>
        <v>29</v>
      </c>
      <c r="D46" s="176">
        <f t="shared" si="18"/>
        <v>29</v>
      </c>
      <c r="E46" s="216">
        <v>28</v>
      </c>
      <c r="F46" s="216">
        <v>28</v>
      </c>
      <c r="G46" s="216">
        <v>1</v>
      </c>
      <c r="H46" s="216">
        <v>1</v>
      </c>
      <c r="I46" s="216"/>
      <c r="J46" s="216"/>
      <c r="K46" s="216"/>
      <c r="L46" s="217"/>
      <c r="N46" s="40">
        <f t="shared" si="19"/>
      </c>
      <c r="O46" s="40">
        <f t="shared" si="20"/>
      </c>
      <c r="P46" s="40">
        <f>IF(E46&gt;E11,"Er","")</f>
      </c>
      <c r="Q46" s="40">
        <f>IF(OR(F46&gt;F11,F46&gt;E46),"Er","")</f>
      </c>
      <c r="R46" s="40">
        <f>IF(G46&gt;G11,"Er","")</f>
      </c>
      <c r="S46" s="40">
        <f>IF(OR(H46&gt;G46,H46&gt;H11),"Er","")</f>
      </c>
      <c r="T46" s="40">
        <f>IF(I46&gt;I11,"Er","")</f>
      </c>
      <c r="U46" s="40">
        <f>IF(OR(J46&gt;I46,J46&gt;J11),"Er","")</f>
      </c>
      <c r="V46" s="40">
        <f>IF(OR(K46&gt;C46,K46&gt;K11,K46&lt;L46),"Er","")</f>
      </c>
      <c r="W46" s="40">
        <f>IF(OR(L46&gt;K46,L46&gt;D46,L46&gt;L11),"Er","")</f>
      </c>
    </row>
    <row r="47" spans="2:23" ht="15.75">
      <c r="B47" s="285" t="s">
        <v>201</v>
      </c>
      <c r="C47" s="173">
        <f t="shared" si="17"/>
        <v>1</v>
      </c>
      <c r="D47" s="173">
        <f t="shared" si="18"/>
        <v>1</v>
      </c>
      <c r="E47" s="232">
        <v>1</v>
      </c>
      <c r="F47" s="232">
        <v>1</v>
      </c>
      <c r="G47" s="232"/>
      <c r="H47" s="232"/>
      <c r="I47" s="232"/>
      <c r="J47" s="232"/>
      <c r="K47" s="232"/>
      <c r="L47" s="233"/>
      <c r="N47" s="40">
        <f>IF(OR(C47&lt;D47,C47&lt;K47,C47&gt;C5),"Er","")</f>
      </c>
      <c r="O47" s="40">
        <f>IF(OR(D47&gt;C47,D47&gt;D5),"Er","")</f>
      </c>
      <c r="P47" s="40">
        <f>IF(E47&gt;E5,"Er","")</f>
      </c>
      <c r="Q47" s="40">
        <f>IF(F47&gt;E47,"Er","")</f>
      </c>
      <c r="R47" s="40">
        <f>IF(G47&gt;G5,"Er","")</f>
      </c>
      <c r="S47" s="40">
        <f>IF(H47&gt;G47,"Er","")</f>
      </c>
      <c r="T47" s="40">
        <f>IF(I47&gt;I5,"Er","")</f>
      </c>
      <c r="U47" s="40">
        <f>IF(J47&gt;I47,"Er","")</f>
      </c>
      <c r="V47" s="40">
        <f>IF(OR(K47&gt;C47,K47&lt;L47),"Er","")</f>
      </c>
      <c r="W47" s="40">
        <f>IF(OR(L47&gt;K47,L47&gt;D47),"Er","")</f>
      </c>
    </row>
    <row r="48" spans="2:23" ht="15.75">
      <c r="B48" s="195" t="s">
        <v>206</v>
      </c>
      <c r="C48" s="173">
        <f>SUM(C49:C51)</f>
        <v>1</v>
      </c>
      <c r="D48" s="173">
        <f>SUM(D49:D51)</f>
        <v>1</v>
      </c>
      <c r="E48" s="173">
        <f aca="true" t="shared" si="21" ref="E48:J48">SUM(E49:E51)</f>
        <v>1</v>
      </c>
      <c r="F48" s="173">
        <f t="shared" si="21"/>
        <v>1</v>
      </c>
      <c r="G48" s="173">
        <f t="shared" si="21"/>
        <v>0</v>
      </c>
      <c r="H48" s="173">
        <f t="shared" si="21"/>
        <v>0</v>
      </c>
      <c r="I48" s="173">
        <f t="shared" si="21"/>
        <v>0</v>
      </c>
      <c r="J48" s="173">
        <f t="shared" si="21"/>
        <v>0</v>
      </c>
      <c r="K48" s="173">
        <f>SUM(K49:K51)</f>
        <v>0</v>
      </c>
      <c r="L48" s="174">
        <f>SUM(L49:L51)</f>
        <v>0</v>
      </c>
      <c r="N48" s="88">
        <f>IF(OR(C48&lt;D48,C48&lt;K48,),"Er","")</f>
      </c>
      <c r="O48" s="88">
        <f>IF(OR(D48&gt;C48,D48&lt;L48),"Er","")</f>
      </c>
      <c r="P48" s="40">
        <f>IF(OR(E48&lt;&gt;E63),"Er","")</f>
      </c>
      <c r="Q48" s="40">
        <f>IF(OR(F48&lt;&gt;F63,F48&gt;E48),"Er","")</f>
      </c>
      <c r="R48" s="40">
        <f>IF(OR(G48&lt;&gt;G63),"Er","")</f>
      </c>
      <c r="S48" s="40">
        <f>IF(OR(H48&lt;&gt;H63,H48&lt;H44,H48&gt;G48),"Er","")</f>
      </c>
      <c r="T48" s="40">
        <f>IF(OR(I48&lt;&gt;I63),"Er","")</f>
      </c>
      <c r="U48" s="40">
        <f>IF(OR(J48&lt;&gt;J63,J48&gt;I48),"Er","")</f>
      </c>
      <c r="V48" s="40">
        <f>IF(OR(K48&lt;&gt;K63,K48&lt;L48,K48&gt;C48),"Er","")</f>
      </c>
      <c r="W48" s="40">
        <f>IF(OR(L48&lt;&gt;L63,L48&gt;K48,L48&gt;D48),"Er","")</f>
      </c>
    </row>
    <row r="49" spans="2:23" ht="15.75">
      <c r="B49" s="112" t="s">
        <v>247</v>
      </c>
      <c r="C49" s="177">
        <f aca="true" t="shared" si="22" ref="C49:D52">SUM(E49,G49,I49)</f>
        <v>0</v>
      </c>
      <c r="D49" s="177">
        <f t="shared" si="22"/>
        <v>0</v>
      </c>
      <c r="E49" s="216"/>
      <c r="F49" s="216"/>
      <c r="G49" s="216"/>
      <c r="H49" s="216"/>
      <c r="I49" s="216"/>
      <c r="J49" s="216"/>
      <c r="K49" s="216"/>
      <c r="L49" s="217"/>
      <c r="N49" s="88">
        <f>IF(C49&lt;D49,"Er","")</f>
      </c>
      <c r="O49" s="88">
        <f>IF(OR(D49&gt;C49,D49&lt;L49),"Er","")</f>
      </c>
      <c r="P49" s="40"/>
      <c r="Q49" s="40">
        <f>IF(F49&gt;E49,"Er","")</f>
      </c>
      <c r="R49" s="40"/>
      <c r="S49" s="40">
        <f>IF(H49&gt;G49,"Er","")</f>
      </c>
      <c r="T49" s="40"/>
      <c r="U49" s="40">
        <f>IF(J49&gt;I49,"Er","")</f>
      </c>
      <c r="V49" s="88">
        <f>IF(OR(K49&lt;L49,K49&gt;C49),"Er","")</f>
      </c>
      <c r="W49" s="40">
        <f>IF(OR(L49&gt;D49,L49&gt;K49),"Er","")</f>
      </c>
    </row>
    <row r="50" spans="2:23" ht="15.75">
      <c r="B50" s="140" t="s">
        <v>249</v>
      </c>
      <c r="C50" s="178">
        <f t="shared" si="22"/>
        <v>1</v>
      </c>
      <c r="D50" s="178">
        <f t="shared" si="22"/>
        <v>1</v>
      </c>
      <c r="E50" s="216">
        <v>1</v>
      </c>
      <c r="F50" s="216">
        <v>1</v>
      </c>
      <c r="G50" s="216"/>
      <c r="H50" s="216"/>
      <c r="I50" s="216"/>
      <c r="J50" s="216"/>
      <c r="K50" s="216"/>
      <c r="L50" s="217"/>
      <c r="N50" s="88">
        <f>IF(C50&lt;D50,"Er","")</f>
      </c>
      <c r="O50" s="88">
        <f>IF(OR(D50&gt;C50,D50&lt;L50),"Er","")</f>
      </c>
      <c r="P50" s="40"/>
      <c r="Q50" s="40">
        <f>IF(F50&gt;E50,"Er","")</f>
      </c>
      <c r="R50" s="40"/>
      <c r="S50" s="40">
        <f>IF(H50&gt;G50,"Er","")</f>
      </c>
      <c r="T50" s="40"/>
      <c r="U50" s="40">
        <f>IF(J50&gt;I50,"Er","")</f>
      </c>
      <c r="V50" s="88">
        <f>IF(OR(K50&lt;L50,K50&gt;C50),"Er","")</f>
      </c>
      <c r="W50" s="40">
        <f>IF(OR(L50&gt;D50,L50&gt;K50),"Er","")</f>
      </c>
    </row>
    <row r="51" spans="2:23" ht="15.75">
      <c r="B51" s="141" t="s">
        <v>250</v>
      </c>
      <c r="C51" s="178">
        <f t="shared" si="22"/>
        <v>0</v>
      </c>
      <c r="D51" s="178">
        <f t="shared" si="22"/>
        <v>0</v>
      </c>
      <c r="E51" s="216"/>
      <c r="F51" s="216"/>
      <c r="G51" s="216"/>
      <c r="H51" s="216"/>
      <c r="I51" s="216"/>
      <c r="J51" s="216"/>
      <c r="K51" s="216"/>
      <c r="L51" s="217"/>
      <c r="N51" s="88">
        <f>IF(C51&lt;D51,"Er","")</f>
      </c>
      <c r="O51" s="88">
        <f>IF(OR(D51&gt;C51,D51&lt;L51),"Er","")</f>
      </c>
      <c r="P51" s="40"/>
      <c r="Q51" s="40">
        <f>IF(F51&gt;E51,"Er","")</f>
      </c>
      <c r="R51" s="40"/>
      <c r="S51" s="40">
        <f>IF(H51&gt;G51,"Er","")</f>
      </c>
      <c r="T51" s="40"/>
      <c r="U51" s="40">
        <f>IF(J51&gt;I51,"Er","")</f>
      </c>
      <c r="V51" s="88">
        <f>IF(OR(K51&lt;L51,K51&gt;C51),"Er","")</f>
      </c>
      <c r="W51" s="40">
        <f>IF(OR(L51&gt;D51,L51&gt;K51),"Er","")</f>
      </c>
    </row>
    <row r="52" spans="2:23" ht="15.75" customHeight="1">
      <c r="B52" s="142" t="s">
        <v>185</v>
      </c>
      <c r="C52" s="176">
        <f t="shared" si="22"/>
        <v>0</v>
      </c>
      <c r="D52" s="176">
        <f t="shared" si="22"/>
        <v>0</v>
      </c>
      <c r="E52" s="220"/>
      <c r="F52" s="220"/>
      <c r="G52" s="220"/>
      <c r="H52" s="220"/>
      <c r="I52" s="220"/>
      <c r="J52" s="220"/>
      <c r="K52" s="220"/>
      <c r="L52" s="222"/>
      <c r="N52" s="88">
        <f>IF(OR(C52&lt;D52,C52&gt;C48),"Er","")</f>
      </c>
      <c r="O52" s="88">
        <f>IF(OR(D52&gt;C52,D52&gt;D48,D52&lt;L52),"Er","")</f>
      </c>
      <c r="P52" s="88">
        <f>IF(E52&gt;E48,"Er","")</f>
      </c>
      <c r="Q52" s="88">
        <f>IF(OR(F52&gt;F48,F52&gt;E52),"Er","")</f>
      </c>
      <c r="R52" s="88">
        <f>IF(G52&gt;G48,"Er","")</f>
      </c>
      <c r="S52" s="88">
        <f>IF(OR(H52&gt;H48,H52&gt;G52),"Er","")</f>
      </c>
      <c r="T52" s="88">
        <f>IF(I52&gt;I48,"Er","")</f>
      </c>
      <c r="U52" s="88">
        <f>IF(OR(J52&gt;J48,J52&gt;I52),"Er","")</f>
      </c>
      <c r="V52" s="88">
        <f>IF(OR(K52&lt;L52,K52&gt;C52,K52&gt;K48),"Er","")</f>
      </c>
      <c r="W52" s="88">
        <f>IF(OR(L52&gt;D52,L52&gt;K52,L52&gt;L48),"Er","")</f>
      </c>
    </row>
    <row r="53" spans="2:23" s="87" customFormat="1" ht="15.75">
      <c r="B53" s="198" t="s">
        <v>269</v>
      </c>
      <c r="C53" s="185">
        <f>SUM(C54:C62)</f>
        <v>1</v>
      </c>
      <c r="D53" s="185">
        <f>SUM(D54:D62)</f>
        <v>1</v>
      </c>
      <c r="E53" s="173">
        <f aca="true" t="shared" si="23" ref="E53:J53">E48</f>
        <v>1</v>
      </c>
      <c r="F53" s="173">
        <f t="shared" si="23"/>
        <v>1</v>
      </c>
      <c r="G53" s="173">
        <f t="shared" si="23"/>
        <v>0</v>
      </c>
      <c r="H53" s="173">
        <f t="shared" si="23"/>
        <v>0</v>
      </c>
      <c r="I53" s="173">
        <f t="shared" si="23"/>
        <v>0</v>
      </c>
      <c r="J53" s="173">
        <f t="shared" si="23"/>
        <v>0</v>
      </c>
      <c r="K53" s="173">
        <f>K48</f>
        <v>0</v>
      </c>
      <c r="L53" s="174">
        <f>L48</f>
        <v>0</v>
      </c>
      <c r="M53" s="92"/>
      <c r="N53" s="40">
        <f>IF(OR(C53&lt;D53,C53&lt;K53,C53&lt;&gt;C48),"Er","")</f>
      </c>
      <c r="O53" s="40">
        <f>IF(OR(D53&gt;C53,D53&lt;L53,D53&lt;&gt;D48),"Er","")</f>
      </c>
      <c r="P53" s="40">
        <f aca="true" t="shared" si="24" ref="P53:U53">IF(AND(E53&lt;&gt;SUM(E54:E62),E53&lt;&gt;""),"Er","")</f>
      </c>
      <c r="Q53" s="40">
        <f t="shared" si="24"/>
      </c>
      <c r="R53" s="40">
        <f t="shared" si="24"/>
      </c>
      <c r="S53" s="40">
        <f t="shared" si="24"/>
      </c>
      <c r="T53" s="40">
        <f t="shared" si="24"/>
      </c>
      <c r="U53" s="40">
        <f t="shared" si="24"/>
      </c>
      <c r="V53" s="40">
        <f>IF(OR(K53&lt;L53,K53&gt;C53,AND(K53&lt;&gt;SUM(K54:K62),K53&lt;&gt;"")),"Er","")</f>
      </c>
      <c r="W53" s="40">
        <f>IF(OR(L53&gt;K53,L53&gt;D53,AND(L53&lt;&gt;SUM(L54:L62),L53&lt;&gt;"")),"Er","")</f>
      </c>
    </row>
    <row r="54" spans="2:23" s="87" customFormat="1" ht="15.75">
      <c r="B54" s="143" t="s">
        <v>259</v>
      </c>
      <c r="C54" s="177">
        <f aca="true" t="shared" si="25" ref="C54:C62">SUM(E54,G54,I54)</f>
        <v>0</v>
      </c>
      <c r="D54" s="177">
        <f aca="true" t="shared" si="26" ref="D54:D62">SUM(F54,H54,J54)</f>
        <v>0</v>
      </c>
      <c r="E54" s="226"/>
      <c r="F54" s="226"/>
      <c r="G54" s="226"/>
      <c r="H54" s="226"/>
      <c r="I54" s="226"/>
      <c r="J54" s="226"/>
      <c r="K54" s="226"/>
      <c r="L54" s="227"/>
      <c r="M54" s="92"/>
      <c r="N54" s="40">
        <f aca="true" t="shared" si="27" ref="N54:N62">IF(OR(C54&lt;D54,C54&lt;K54),"Er","")</f>
      </c>
      <c r="O54" s="40">
        <f aca="true" t="shared" si="28" ref="O54:O62">IF(D54&gt;C54,"Er","")</f>
      </c>
      <c r="P54" s="40">
        <f>IF(E54&gt;E53,"Er","")</f>
      </c>
      <c r="Q54" s="40">
        <f>IF(OR(F54&gt;F53,F54&gt;E54),"Er","")</f>
      </c>
      <c r="R54" s="40">
        <f>IF(G54&gt;G53,"Er","")</f>
      </c>
      <c r="S54" s="40">
        <f>IF(OR(H54&gt;G54,H54&gt;H53),"Er","")</f>
      </c>
      <c r="T54" s="40">
        <f>IF(I54&gt;I53,"Er","")</f>
      </c>
      <c r="U54" s="40">
        <f>IF(OR(J54&gt;I54,J54&gt;J53),"Er","")</f>
      </c>
      <c r="V54" s="40">
        <f>IF(OR(K54&gt;C54,K54&gt;K53,K54&lt;L54),"Er","")</f>
      </c>
      <c r="W54" s="40">
        <f>IF(OR(L54&gt;K54,L54&gt;D54,L54&gt;L53),"Er","")</f>
      </c>
    </row>
    <row r="55" spans="2:23" s="87" customFormat="1" ht="15.75">
      <c r="B55" s="116" t="s">
        <v>260</v>
      </c>
      <c r="C55" s="178">
        <f t="shared" si="25"/>
        <v>0</v>
      </c>
      <c r="D55" s="178">
        <f t="shared" si="26"/>
        <v>0</v>
      </c>
      <c r="E55" s="226"/>
      <c r="F55" s="226"/>
      <c r="G55" s="226"/>
      <c r="H55" s="226"/>
      <c r="I55" s="226"/>
      <c r="J55" s="226"/>
      <c r="K55" s="226"/>
      <c r="L55" s="227"/>
      <c r="M55" s="92"/>
      <c r="N55" s="40">
        <f t="shared" si="27"/>
      </c>
      <c r="O55" s="40">
        <f t="shared" si="28"/>
      </c>
      <c r="P55" s="40">
        <f>IF(E55&gt;E53,"Er","")</f>
      </c>
      <c r="Q55" s="40">
        <f>IF(OR(F55&gt;F53,F55&gt;E55),"Er","")</f>
      </c>
      <c r="R55" s="40">
        <f>IF(G55&gt;G53,"Er","")</f>
      </c>
      <c r="S55" s="40">
        <f>IF(OR(H55&gt;G55,H55&gt;H53),"Er","")</f>
      </c>
      <c r="T55" s="40">
        <f>IF(I55&gt;I53,"Er","")</f>
      </c>
      <c r="U55" s="40">
        <f>IF(OR(J55&gt;I55,J55&gt;J53),"Er","")</f>
      </c>
      <c r="V55" s="40">
        <f>IF(OR(K55&gt;C55,K55&gt;K53,K55&lt;L55),"Er","")</f>
      </c>
      <c r="W55" s="40">
        <f>IF(OR(L55&gt;K55,L55&gt;D55,L55&gt;L53),"Er","")</f>
      </c>
    </row>
    <row r="56" spans="2:23" s="87" customFormat="1" ht="15.75">
      <c r="B56" s="116" t="s">
        <v>261</v>
      </c>
      <c r="C56" s="178">
        <f t="shared" si="25"/>
        <v>0</v>
      </c>
      <c r="D56" s="178">
        <f t="shared" si="26"/>
        <v>0</v>
      </c>
      <c r="E56" s="226"/>
      <c r="F56" s="226"/>
      <c r="G56" s="226"/>
      <c r="H56" s="226"/>
      <c r="I56" s="226"/>
      <c r="J56" s="226"/>
      <c r="K56" s="226"/>
      <c r="L56" s="227"/>
      <c r="M56" s="92"/>
      <c r="N56" s="40">
        <f t="shared" si="27"/>
      </c>
      <c r="O56" s="40">
        <f t="shared" si="28"/>
      </c>
      <c r="P56" s="40">
        <f>IF(E56&gt;E53,"Er","")</f>
      </c>
      <c r="Q56" s="40">
        <f>IF(OR(F56&gt;F53,F56&gt;E56),"Er","")</f>
      </c>
      <c r="R56" s="40">
        <f>IF(G56&gt;G53,"Er","")</f>
      </c>
      <c r="S56" s="40">
        <f>IF(OR(H56&gt;G56,H56&gt;H53),"Er","")</f>
      </c>
      <c r="T56" s="40">
        <f>IF(I56&gt;I53,"Er","")</f>
      </c>
      <c r="U56" s="40">
        <f>IF(OR(J56&gt;I56,J56&gt;J53),"Er","")</f>
      </c>
      <c r="V56" s="40">
        <f>IF(OR(K56&gt;C56,K56&gt;K53,K56&lt;L56),"Er","")</f>
      </c>
      <c r="W56" s="40">
        <f>IF(OR(L56&gt;K56,L56&gt;D56,L56&gt;L53),"Er","")</f>
      </c>
    </row>
    <row r="57" spans="2:23" s="87" customFormat="1" ht="15.75">
      <c r="B57" s="116" t="s">
        <v>262</v>
      </c>
      <c r="C57" s="178">
        <f t="shared" si="25"/>
        <v>1</v>
      </c>
      <c r="D57" s="178">
        <f t="shared" si="26"/>
        <v>1</v>
      </c>
      <c r="E57" s="226">
        <v>1</v>
      </c>
      <c r="F57" s="226">
        <v>1</v>
      </c>
      <c r="G57" s="226"/>
      <c r="H57" s="226"/>
      <c r="I57" s="226"/>
      <c r="J57" s="226"/>
      <c r="K57" s="226"/>
      <c r="L57" s="227"/>
      <c r="M57" s="92"/>
      <c r="N57" s="40">
        <f t="shared" si="27"/>
      </c>
      <c r="O57" s="40">
        <f t="shared" si="28"/>
      </c>
      <c r="P57" s="40">
        <f>IF(E57&gt;E53,"Er","")</f>
      </c>
      <c r="Q57" s="40">
        <f>IF(OR(F57&gt;F53,F57&gt;E57),"Er","")</f>
      </c>
      <c r="R57" s="40">
        <f>IF(G57&gt;G53,"Er","")</f>
      </c>
      <c r="S57" s="40">
        <f>IF(OR(H57&gt;G57,H57&gt;H53),"Er","")</f>
      </c>
      <c r="T57" s="40">
        <f>IF(I57&gt;I53,"Er","")</f>
      </c>
      <c r="U57" s="40">
        <f>IF(OR(J57&gt;I57,J57&gt;J53),"Er","")</f>
      </c>
      <c r="V57" s="40">
        <f>IF(OR(K57&gt;C57,K57&gt;K53,K57&lt;L57),"Er","")</f>
      </c>
      <c r="W57" s="40">
        <f>IF(OR(L57&gt;K57,L57&gt;D57,L57&gt;L53),"Er","")</f>
      </c>
    </row>
    <row r="58" spans="2:23" s="87" customFormat="1" ht="15.75">
      <c r="B58" s="116" t="s">
        <v>263</v>
      </c>
      <c r="C58" s="178">
        <f t="shared" si="25"/>
        <v>0</v>
      </c>
      <c r="D58" s="178">
        <f t="shared" si="26"/>
        <v>0</v>
      </c>
      <c r="E58" s="226"/>
      <c r="F58" s="226"/>
      <c r="G58" s="226"/>
      <c r="H58" s="226"/>
      <c r="I58" s="226"/>
      <c r="J58" s="226"/>
      <c r="K58" s="226"/>
      <c r="L58" s="227"/>
      <c r="M58" s="92"/>
      <c r="N58" s="40">
        <f t="shared" si="27"/>
      </c>
      <c r="O58" s="40">
        <f t="shared" si="28"/>
      </c>
      <c r="P58" s="40">
        <f>IF(E58&gt;E53,"Er","")</f>
      </c>
      <c r="Q58" s="40">
        <f>IF(OR(F58&gt;F53,F58&gt;E58),"Er","")</f>
      </c>
      <c r="R58" s="40">
        <f>IF(G58&gt;G53,"Er","")</f>
      </c>
      <c r="S58" s="40">
        <f>IF(OR(H58&gt;G58,H58&gt;H53),"Er","")</f>
      </c>
      <c r="T58" s="40">
        <f>IF(I58&gt;I53,"Er","")</f>
      </c>
      <c r="U58" s="40">
        <f>IF(OR(J58&gt;I58,J58&gt;J53),"Er","")</f>
      </c>
      <c r="V58" s="40">
        <f>IF(OR(K58&gt;C58,K58&gt;K53,K58&lt;L58),"Er","")</f>
      </c>
      <c r="W58" s="40">
        <f>IF(OR(L58&gt;K58,L58&gt;D58,L58&gt;L53),"Er","")</f>
      </c>
    </row>
    <row r="59" spans="2:23" s="87" customFormat="1" ht="15.75">
      <c r="B59" s="116" t="s">
        <v>264</v>
      </c>
      <c r="C59" s="178">
        <f t="shared" si="25"/>
        <v>0</v>
      </c>
      <c r="D59" s="178">
        <f t="shared" si="26"/>
        <v>0</v>
      </c>
      <c r="E59" s="226"/>
      <c r="F59" s="226"/>
      <c r="G59" s="226"/>
      <c r="H59" s="226"/>
      <c r="I59" s="226"/>
      <c r="J59" s="226"/>
      <c r="K59" s="226"/>
      <c r="L59" s="227"/>
      <c r="M59" s="92"/>
      <c r="N59" s="40">
        <f t="shared" si="27"/>
      </c>
      <c r="O59" s="40">
        <f t="shared" si="28"/>
      </c>
      <c r="P59" s="40">
        <f>IF(E59&gt;E53,"Er","")</f>
      </c>
      <c r="Q59" s="40">
        <f>IF(OR(F59&gt;F53,F59&gt;E59),"Er","")</f>
      </c>
      <c r="R59" s="40">
        <f>IF(G59&gt;G53,"Er","")</f>
      </c>
      <c r="S59" s="40">
        <f>IF(OR(H59&gt;G59,H59&gt;H53),"Er","")</f>
      </c>
      <c r="T59" s="40">
        <f>IF(I59&gt;I53,"Er","")</f>
      </c>
      <c r="U59" s="40">
        <f>IF(OR(J59&gt;I59,J59&gt;J53),"Er","")</f>
      </c>
      <c r="V59" s="40">
        <f>IF(OR(K59&gt;C59,K59&gt;K53,K59&lt;L59),"Er","")</f>
      </c>
      <c r="W59" s="40">
        <f>IF(OR(L59&gt;K59,L59&gt;D59,L59&gt;L53),"Er","")</f>
      </c>
    </row>
    <row r="60" spans="2:23" s="87" customFormat="1" ht="15.75">
      <c r="B60" s="116" t="s">
        <v>265</v>
      </c>
      <c r="C60" s="178">
        <f t="shared" si="25"/>
        <v>0</v>
      </c>
      <c r="D60" s="178">
        <f t="shared" si="26"/>
        <v>0</v>
      </c>
      <c r="E60" s="226"/>
      <c r="F60" s="226"/>
      <c r="G60" s="226"/>
      <c r="H60" s="226"/>
      <c r="I60" s="226"/>
      <c r="J60" s="226"/>
      <c r="K60" s="226"/>
      <c r="L60" s="227"/>
      <c r="M60" s="92"/>
      <c r="N60" s="40">
        <f t="shared" si="27"/>
      </c>
      <c r="O60" s="40">
        <f t="shared" si="28"/>
      </c>
      <c r="P60" s="40">
        <f>IF(E60&gt;E53,"Er","")</f>
      </c>
      <c r="Q60" s="40">
        <f>IF(OR(F60&gt;F53,F60&gt;E60),"Er","")</f>
      </c>
      <c r="R60" s="40">
        <f>IF(G60&gt;G53,"Er","")</f>
      </c>
      <c r="S60" s="40">
        <f>IF(OR(H60&gt;G60,H60&gt;H53),"Er","")</f>
      </c>
      <c r="T60" s="40">
        <f>IF(I60&gt;I53,"Er","")</f>
      </c>
      <c r="U60" s="40">
        <f>IF(OR(J60&gt;I60,J60&gt;J53),"Er","")</f>
      </c>
      <c r="V60" s="40">
        <f>IF(OR(K60&gt;C60,K60&gt;K53,K60&lt;L60),"Er","")</f>
      </c>
      <c r="W60" s="40">
        <f>IF(OR(L60&gt;K60,L60&gt;D60,L60&gt;L53),"Er","")</f>
      </c>
    </row>
    <row r="61" spans="2:23" s="87" customFormat="1" ht="15.75">
      <c r="B61" s="116" t="s">
        <v>266</v>
      </c>
      <c r="C61" s="179">
        <f t="shared" si="25"/>
        <v>0</v>
      </c>
      <c r="D61" s="179">
        <f t="shared" si="26"/>
        <v>0</v>
      </c>
      <c r="E61" s="230"/>
      <c r="F61" s="230"/>
      <c r="G61" s="230"/>
      <c r="H61" s="230"/>
      <c r="I61" s="230"/>
      <c r="J61" s="230"/>
      <c r="K61" s="230"/>
      <c r="L61" s="231"/>
      <c r="M61" s="92"/>
      <c r="N61" s="40">
        <f t="shared" si="27"/>
      </c>
      <c r="O61" s="40">
        <f t="shared" si="28"/>
      </c>
      <c r="P61" s="40">
        <f>IF(E61&gt;E53,"Er","")</f>
      </c>
      <c r="Q61" s="40">
        <f>IF(OR(F61&gt;F53,F61&gt;E61),"Er","")</f>
      </c>
      <c r="R61" s="40">
        <f>IF(G61&gt;G53,"Er","")</f>
      </c>
      <c r="S61" s="40">
        <f>IF(OR(H61&gt;G61,H61&gt;H53),"Er","")</f>
      </c>
      <c r="T61" s="40">
        <f>IF(I61&gt;I53,"Er","")</f>
      </c>
      <c r="U61" s="40">
        <f>IF(OR(J61&gt;I61,J61&gt;J53),"Er","")</f>
      </c>
      <c r="V61" s="40">
        <f>IF(OR(K61&gt;C61,K61&gt;K53,K61&lt;L61),"Er","")</f>
      </c>
      <c r="W61" s="40">
        <f>IF(OR(L61&gt;K61,L61&gt;D61,L61&gt;L53),"Er","")</f>
      </c>
    </row>
    <row r="62" spans="2:23" s="87" customFormat="1" ht="15.75">
      <c r="B62" s="146" t="s">
        <v>267</v>
      </c>
      <c r="C62" s="176">
        <f t="shared" si="25"/>
        <v>0</v>
      </c>
      <c r="D62" s="176">
        <f t="shared" si="26"/>
        <v>0</v>
      </c>
      <c r="E62" s="228"/>
      <c r="F62" s="228"/>
      <c r="G62" s="228"/>
      <c r="H62" s="228"/>
      <c r="I62" s="228"/>
      <c r="J62" s="228"/>
      <c r="K62" s="228"/>
      <c r="L62" s="229"/>
      <c r="M62" s="92"/>
      <c r="N62" s="40">
        <f t="shared" si="27"/>
      </c>
      <c r="O62" s="40">
        <f t="shared" si="28"/>
      </c>
      <c r="P62" s="40">
        <f>IF(E62&gt;E53,"Er","")</f>
      </c>
      <c r="Q62" s="40">
        <f>IF(OR(F62&gt;F53,F62&gt;E62),"Er","")</f>
      </c>
      <c r="R62" s="40">
        <f>IF(G62&gt;G53,"Er","")</f>
      </c>
      <c r="S62" s="40">
        <f>IF(OR(H62&gt;G62,H62&gt;H53),"Er","")</f>
      </c>
      <c r="T62" s="40">
        <f>IF(I62&gt;I53,"Er","")</f>
      </c>
      <c r="U62" s="40">
        <f>IF(OR(J62&gt;I62,J62&gt;J53),"Er","")</f>
      </c>
      <c r="V62" s="40">
        <f>IF(OR(K62&gt;C62,K62&gt;K53,K62&lt;L62),"Er","")</f>
      </c>
      <c r="W62" s="40">
        <f>IF(OR(L62&gt;K62,L62&gt;D62,L62&gt;L53),"Er","")</f>
      </c>
    </row>
    <row r="63" spans="2:23" s="87" customFormat="1" ht="15.75">
      <c r="B63" s="199" t="s">
        <v>270</v>
      </c>
      <c r="C63" s="173">
        <f>SUM(C64:C71)</f>
        <v>1</v>
      </c>
      <c r="D63" s="173">
        <f>SUM(D64:D71)</f>
        <v>1</v>
      </c>
      <c r="E63" s="173">
        <f aca="true" t="shared" si="29" ref="E63:J63">E48</f>
        <v>1</v>
      </c>
      <c r="F63" s="173">
        <f t="shared" si="29"/>
        <v>1</v>
      </c>
      <c r="G63" s="173">
        <f t="shared" si="29"/>
        <v>0</v>
      </c>
      <c r="H63" s="173">
        <f t="shared" si="29"/>
        <v>0</v>
      </c>
      <c r="I63" s="173">
        <f t="shared" si="29"/>
        <v>0</v>
      </c>
      <c r="J63" s="173">
        <f t="shared" si="29"/>
        <v>0</v>
      </c>
      <c r="K63" s="173">
        <f>K48</f>
        <v>0</v>
      </c>
      <c r="L63" s="174">
        <f>L48</f>
        <v>0</v>
      </c>
      <c r="M63" s="92"/>
      <c r="N63" s="40">
        <f>IF(OR(C63&lt;D63,C63&lt;K63,C63&lt;&gt;C48),"Er","")</f>
      </c>
      <c r="O63" s="40">
        <f>IF(OR(D63&gt;C63,D63&lt;L63,D63&lt;&gt;D48),"Er","")</f>
      </c>
      <c r="P63" s="40">
        <f aca="true" t="shared" si="30" ref="P63:U63">IF(AND(E63&lt;&gt;SUM(E64:E71),E63&lt;&gt;0),"Er","")</f>
      </c>
      <c r="Q63" s="40">
        <f t="shared" si="30"/>
      </c>
      <c r="R63" s="40">
        <f t="shared" si="30"/>
      </c>
      <c r="S63" s="40">
        <f t="shared" si="30"/>
      </c>
      <c r="T63" s="40">
        <f t="shared" si="30"/>
      </c>
      <c r="U63" s="40">
        <f t="shared" si="30"/>
      </c>
      <c r="V63" s="40">
        <f>IF(OR(K63&lt;L63,K63&gt;C63,AND(K63&lt;&gt;SUM(K64:K71),K63&lt;&gt;0)),"Er","")</f>
      </c>
      <c r="W63" s="40">
        <f>IF(OR(L63&gt;K63,L63&gt;D63,AND(L63&lt;&gt;SUM(L64:L71),L63&lt;&gt;0)),"Er","")</f>
      </c>
    </row>
    <row r="64" spans="2:23" s="87" customFormat="1" ht="15.75">
      <c r="B64" s="145" t="s">
        <v>304</v>
      </c>
      <c r="C64" s="177">
        <f aca="true" t="shared" si="31" ref="C64:C71">SUM(E64,G64,I64)</f>
        <v>0</v>
      </c>
      <c r="D64" s="177">
        <f aca="true" t="shared" si="32" ref="D64:D71">SUM(F64,H64,J64)</f>
        <v>0</v>
      </c>
      <c r="E64" s="226"/>
      <c r="F64" s="226"/>
      <c r="G64" s="226"/>
      <c r="H64" s="226"/>
      <c r="I64" s="226"/>
      <c r="J64" s="226"/>
      <c r="K64" s="226"/>
      <c r="L64" s="227"/>
      <c r="M64" s="92"/>
      <c r="N64" s="40">
        <f aca="true" t="shared" si="33" ref="N64:N71">IF(OR(C64&lt;D64,C64&lt;K64),"Er","")</f>
      </c>
      <c r="O64" s="40">
        <f aca="true" t="shared" si="34" ref="O64:O71">IF(D64&gt;C64,"Er","")</f>
      </c>
      <c r="P64" s="40">
        <f>IF(E64&gt;E63,"Er","")</f>
      </c>
      <c r="Q64" s="40">
        <f>IF(OR(F64&gt;F63,F64&gt;E64),"Er","")</f>
      </c>
      <c r="R64" s="40">
        <f>IF(G64&gt;G63,"Er","")</f>
      </c>
      <c r="S64" s="40">
        <f>IF(OR(H64&gt;G64,H64&gt;H63),"Er","")</f>
      </c>
      <c r="T64" s="40">
        <f>IF(I64&gt;I63,"Er","")</f>
      </c>
      <c r="U64" s="40">
        <f>IF(OR(J64&gt;I64,J64&gt;J63),"Er","")</f>
      </c>
      <c r="V64" s="40">
        <f>IF(OR(K64&gt;C64,K64&gt;K63,K64&lt;L64),"Er","")</f>
      </c>
      <c r="W64" s="40">
        <f>IF(OR(L64&gt;K64,L64&gt;D64,L64&gt;L63),"Er","")</f>
      </c>
    </row>
    <row r="65" spans="2:23" s="87" customFormat="1" ht="15.75">
      <c r="B65" s="116" t="s">
        <v>305</v>
      </c>
      <c r="C65" s="175">
        <f t="shared" si="31"/>
        <v>1</v>
      </c>
      <c r="D65" s="175">
        <f t="shared" si="32"/>
        <v>1</v>
      </c>
      <c r="E65" s="226">
        <v>1</v>
      </c>
      <c r="F65" s="226">
        <v>1</v>
      </c>
      <c r="G65" s="226"/>
      <c r="H65" s="226"/>
      <c r="I65" s="226"/>
      <c r="J65" s="226"/>
      <c r="K65" s="226"/>
      <c r="L65" s="227"/>
      <c r="M65" s="92"/>
      <c r="N65" s="40">
        <f t="shared" si="33"/>
      </c>
      <c r="O65" s="40">
        <f t="shared" si="34"/>
      </c>
      <c r="P65" s="40">
        <f>IF(E65&gt;E63,"Er","")</f>
      </c>
      <c r="Q65" s="40">
        <f>IF(OR(F65&gt;F63,F65&gt;E65),"Er","")</f>
      </c>
      <c r="R65" s="40">
        <f>IF(G65&gt;G63,"Er","")</f>
      </c>
      <c r="S65" s="40">
        <f>IF(OR(H65&gt;G65,H65&gt;H63),"Er","")</f>
      </c>
      <c r="T65" s="40">
        <f>IF(I65&gt;I63,"Er","")</f>
      </c>
      <c r="U65" s="40">
        <f>IF(OR(J65&gt;I65,J65&gt;J63),"Er","")</f>
      </c>
      <c r="V65" s="40">
        <f>IF(OR(K65&gt;C65,K65&gt;K63,K65&lt;L65),"Er","")</f>
      </c>
      <c r="W65" s="40">
        <f>IF(OR(L65&gt;K65,L65&gt;D65,L65&gt;L63),"Er","")</f>
      </c>
    </row>
    <row r="66" spans="2:23" s="87" customFormat="1" ht="15.75">
      <c r="B66" s="116" t="s">
        <v>271</v>
      </c>
      <c r="C66" s="178">
        <f t="shared" si="31"/>
        <v>0</v>
      </c>
      <c r="D66" s="178">
        <f t="shared" si="32"/>
        <v>0</v>
      </c>
      <c r="E66" s="226"/>
      <c r="F66" s="226"/>
      <c r="G66" s="226"/>
      <c r="H66" s="226"/>
      <c r="I66" s="226"/>
      <c r="J66" s="226"/>
      <c r="K66" s="226"/>
      <c r="L66" s="227"/>
      <c r="M66" s="92"/>
      <c r="N66" s="40">
        <f t="shared" si="33"/>
      </c>
      <c r="O66" s="40">
        <f t="shared" si="34"/>
      </c>
      <c r="P66" s="40">
        <f>IF(E66&gt;E63,"Er","")</f>
      </c>
      <c r="Q66" s="40">
        <f>IF(OR(F66&gt;F63,F66&gt;E66),"Er","")</f>
      </c>
      <c r="R66" s="40">
        <f>IF(G66&gt;G63,"Er","")</f>
      </c>
      <c r="S66" s="40">
        <f>IF(OR(H66&gt;G66,H66&gt;H63),"Er","")</f>
      </c>
      <c r="T66" s="40">
        <f>IF(I66&gt;I63,"Er","")</f>
      </c>
      <c r="U66" s="40">
        <f>IF(OR(J66&gt;I66,J66&gt;J63),"Er","")</f>
      </c>
      <c r="V66" s="40">
        <f>IF(OR(K66&gt;C66,K66&gt;K63,K66&lt;L66),"Er","")</f>
      </c>
      <c r="W66" s="40">
        <f>IF(OR(L66&gt;K66,L66&gt;D66,L66&gt;L63),"Er","")</f>
      </c>
    </row>
    <row r="67" spans="2:23" s="87" customFormat="1" ht="15.75">
      <c r="B67" s="116" t="s">
        <v>272</v>
      </c>
      <c r="C67" s="178">
        <f t="shared" si="31"/>
        <v>0</v>
      </c>
      <c r="D67" s="178">
        <f t="shared" si="32"/>
        <v>0</v>
      </c>
      <c r="E67" s="226"/>
      <c r="F67" s="226"/>
      <c r="G67" s="226"/>
      <c r="H67" s="226"/>
      <c r="I67" s="226"/>
      <c r="J67" s="226"/>
      <c r="K67" s="226"/>
      <c r="L67" s="227"/>
      <c r="M67" s="92"/>
      <c r="N67" s="40">
        <f t="shared" si="33"/>
      </c>
      <c r="O67" s="40">
        <f t="shared" si="34"/>
      </c>
      <c r="P67" s="40">
        <f>IF(E67&gt;E63,"Er","")</f>
      </c>
      <c r="Q67" s="40">
        <f>IF(OR(F67&gt;F63,F67&gt;E67),"Er","")</f>
      </c>
      <c r="R67" s="40">
        <f>IF(G67&gt;G63,"Er","")</f>
      </c>
      <c r="S67" s="40">
        <f>IF(OR(H67&gt;G67,H67&gt;H63),"Er","")</f>
      </c>
      <c r="T67" s="40">
        <f>IF(I67&gt;I63,"Er","")</f>
      </c>
      <c r="U67" s="40">
        <f>IF(OR(J67&gt;I67,J67&gt;J63),"Er","")</f>
      </c>
      <c r="V67" s="40">
        <f>IF(OR(K67&gt;C67,K67&gt;K63,K67&lt;L67),"Er","")</f>
      </c>
      <c r="W67" s="40">
        <f>IF(OR(L67&gt;K67,L67&gt;D67,L67&gt;L63),"Er","")</f>
      </c>
    </row>
    <row r="68" spans="2:23" s="87" customFormat="1" ht="15.75">
      <c r="B68" s="116" t="s">
        <v>273</v>
      </c>
      <c r="C68" s="178">
        <f t="shared" si="31"/>
        <v>0</v>
      </c>
      <c r="D68" s="178">
        <f t="shared" si="32"/>
        <v>0</v>
      </c>
      <c r="E68" s="226"/>
      <c r="F68" s="226"/>
      <c r="G68" s="226"/>
      <c r="H68" s="226"/>
      <c r="I68" s="226"/>
      <c r="J68" s="226"/>
      <c r="K68" s="226"/>
      <c r="L68" s="227"/>
      <c r="M68" s="92"/>
      <c r="N68" s="40">
        <f t="shared" si="33"/>
      </c>
      <c r="O68" s="40">
        <f t="shared" si="34"/>
      </c>
      <c r="P68" s="40">
        <f>IF(E68&gt;E63,"Er","")</f>
      </c>
      <c r="Q68" s="40">
        <f>IF(OR(F68&gt;F63,F68&gt;E68),"Er","")</f>
      </c>
      <c r="R68" s="40">
        <f>IF(G68&gt;G63,"Er","")</f>
      </c>
      <c r="S68" s="40">
        <f>IF(OR(H68&gt;G68,H68&gt;H63),"Er","")</f>
      </c>
      <c r="T68" s="40">
        <f>IF(I68&gt;I63,"Er","")</f>
      </c>
      <c r="U68" s="40">
        <f>IF(OR(J68&gt;I68,J68&gt;J63),"Er","")</f>
      </c>
      <c r="V68" s="40">
        <f>IF(OR(K68&gt;C68,K68&gt;K63,K68&lt;L68),"Er","")</f>
      </c>
      <c r="W68" s="40">
        <f>IF(OR(L68&gt;K68,L68&gt;D68,L68&gt;L63),"Er","")</f>
      </c>
    </row>
    <row r="69" spans="2:23" s="87" customFormat="1" ht="15.75">
      <c r="B69" s="116" t="s">
        <v>274</v>
      </c>
      <c r="C69" s="178">
        <f t="shared" si="31"/>
        <v>0</v>
      </c>
      <c r="D69" s="178">
        <f t="shared" si="32"/>
        <v>0</v>
      </c>
      <c r="E69" s="226"/>
      <c r="F69" s="226"/>
      <c r="G69" s="226"/>
      <c r="H69" s="226"/>
      <c r="I69" s="226"/>
      <c r="J69" s="226"/>
      <c r="K69" s="226"/>
      <c r="L69" s="227"/>
      <c r="M69" s="92"/>
      <c r="N69" s="40">
        <f t="shared" si="33"/>
      </c>
      <c r="O69" s="40">
        <f t="shared" si="34"/>
      </c>
      <c r="P69" s="40">
        <f>IF(E69&gt;E63,"Er","")</f>
      </c>
      <c r="Q69" s="40">
        <f>IF(OR(F69&gt;F63,F69&gt;E69),"Er","")</f>
      </c>
      <c r="R69" s="40">
        <f>IF(G69&gt;G63,"Er","")</f>
      </c>
      <c r="S69" s="40">
        <f>IF(OR(H69&gt;G69,H69&gt;H63),"Er","")</f>
      </c>
      <c r="T69" s="40">
        <f>IF(I69&gt;I63,"Er","")</f>
      </c>
      <c r="U69" s="40">
        <f>IF(OR(J69&gt;I69,J69&gt;J63),"Er","")</f>
      </c>
      <c r="V69" s="40">
        <f>IF(OR(K69&gt;C69,K69&gt;K63,K69&lt;L69),"Er","")</f>
      </c>
      <c r="W69" s="40">
        <f>IF(OR(L69&gt;K69,L69&gt;D69,L69&gt;L63),"Er","")</f>
      </c>
    </row>
    <row r="70" spans="2:23" s="87" customFormat="1" ht="15.75">
      <c r="B70" s="116" t="s">
        <v>275</v>
      </c>
      <c r="C70" s="178">
        <f t="shared" si="31"/>
        <v>0</v>
      </c>
      <c r="D70" s="178">
        <f t="shared" si="32"/>
        <v>0</v>
      </c>
      <c r="E70" s="226"/>
      <c r="F70" s="226"/>
      <c r="G70" s="226"/>
      <c r="H70" s="226"/>
      <c r="I70" s="226"/>
      <c r="J70" s="226"/>
      <c r="K70" s="226"/>
      <c r="L70" s="227"/>
      <c r="M70" s="92"/>
      <c r="N70" s="40">
        <f t="shared" si="33"/>
      </c>
      <c r="O70" s="40">
        <f t="shared" si="34"/>
      </c>
      <c r="P70" s="40">
        <f>IF(E70&gt;E63,"Er","")</f>
      </c>
      <c r="Q70" s="40">
        <f>IF(OR(F70&gt;F63,F70&gt;E70),"Er","")</f>
      </c>
      <c r="R70" s="40">
        <f>IF(G70&gt;G63,"Er","")</f>
      </c>
      <c r="S70" s="40">
        <f>IF(OR(H70&gt;G70,H70&gt;H63),"Er","")</f>
      </c>
      <c r="T70" s="40">
        <f>IF(I70&gt;I63,"Er","")</f>
      </c>
      <c r="U70" s="40">
        <f>IF(OR(J70&gt;I70,J70&gt;J63),"Er","")</f>
      </c>
      <c r="V70" s="40">
        <f>IF(OR(K70&gt;C70,K70&gt;K63,K70&lt;L70),"Er","")</f>
      </c>
      <c r="W70" s="40">
        <f>IF(OR(L70&gt;K70,L70&gt;D70,L70&gt;L63),"Er","")</f>
      </c>
    </row>
    <row r="71" spans="2:23" s="87" customFormat="1" ht="15.75">
      <c r="B71" s="146" t="s">
        <v>276</v>
      </c>
      <c r="C71" s="176">
        <f t="shared" si="31"/>
        <v>0</v>
      </c>
      <c r="D71" s="176">
        <f t="shared" si="32"/>
        <v>0</v>
      </c>
      <c r="E71" s="228"/>
      <c r="F71" s="228"/>
      <c r="G71" s="228"/>
      <c r="H71" s="228"/>
      <c r="I71" s="228"/>
      <c r="J71" s="228"/>
      <c r="K71" s="228"/>
      <c r="L71" s="229"/>
      <c r="M71" s="92"/>
      <c r="N71" s="40">
        <f t="shared" si="33"/>
      </c>
      <c r="O71" s="40">
        <f t="shared" si="34"/>
      </c>
      <c r="P71" s="40">
        <f>IF(E71&gt;E63,"Er","")</f>
      </c>
      <c r="Q71" s="40">
        <f>IF(OR(F71&gt;F63,F71&gt;E71),"Er","")</f>
      </c>
      <c r="R71" s="40">
        <f>IF(G71&gt;G63,"Er","")</f>
      </c>
      <c r="S71" s="40">
        <f>IF(OR(H71&gt;G71,H71&gt;H63),"Er","")</f>
      </c>
      <c r="T71" s="40">
        <f>IF(I71&gt;I63,"Er","")</f>
      </c>
      <c r="U71" s="40">
        <f>IF(OR(J71&gt;I71,J71&gt;J63),"Er","")</f>
      </c>
      <c r="V71" s="40">
        <f>IF(OR(K71&gt;C71,K71&gt;K63,K71&lt;L71),"Er","")</f>
      </c>
      <c r="W71" s="40">
        <f>IF(OR(L71&gt;K71,L71&gt;D71,L71&gt;L63),"Er","")</f>
      </c>
    </row>
    <row r="72" spans="2:12" ht="15.75">
      <c r="B72" s="508" t="s">
        <v>122</v>
      </c>
      <c r="C72" s="509"/>
      <c r="D72" s="509"/>
      <c r="E72" s="509"/>
      <c r="F72" s="509"/>
      <c r="G72" s="509"/>
      <c r="H72" s="509"/>
      <c r="I72" s="509"/>
      <c r="J72" s="509"/>
      <c r="K72" s="509"/>
      <c r="L72" s="510"/>
    </row>
    <row r="73" spans="2:23" ht="15.75">
      <c r="B73" s="195" t="s">
        <v>44</v>
      </c>
      <c r="C73" s="173">
        <f>SUM(C74:C75)</f>
        <v>3</v>
      </c>
      <c r="D73" s="173">
        <f>SUM(D74:D75)</f>
        <v>3</v>
      </c>
      <c r="E73" s="173">
        <f aca="true" t="shared" si="35" ref="E73:J73">SUM(E74:E75)</f>
        <v>3</v>
      </c>
      <c r="F73" s="173">
        <f t="shared" si="35"/>
        <v>3</v>
      </c>
      <c r="G73" s="173">
        <f t="shared" si="35"/>
        <v>0</v>
      </c>
      <c r="H73" s="173">
        <f t="shared" si="35"/>
        <v>0</v>
      </c>
      <c r="I73" s="173">
        <f t="shared" si="35"/>
        <v>0</v>
      </c>
      <c r="J73" s="173">
        <f t="shared" si="35"/>
        <v>0</v>
      </c>
      <c r="K73" s="173">
        <f>SUM(K74:K75)</f>
        <v>0</v>
      </c>
      <c r="L73" s="174">
        <f>SUM(L74:L75)</f>
        <v>0</v>
      </c>
      <c r="N73" s="88">
        <f>IF(OR(C73&lt;D73,C73&lt;C8,C73&lt;K73),"Er","")</f>
      </c>
      <c r="O73" s="40">
        <f>IF(OR(D73&gt;C73,D73&lt;L73,D73&lt;D8),"Er","")</f>
      </c>
      <c r="P73" s="40">
        <f>IF(E73&lt;E8,"Er","")</f>
      </c>
      <c r="Q73" s="40">
        <f>IF(OR(F73&lt;F8,F73&gt;E73),"Er","")</f>
      </c>
      <c r="R73" s="40">
        <f>IF(G73&lt;G8,"Er","")</f>
      </c>
      <c r="S73" s="40">
        <f>IF(OR(H73&lt;H8,H73&gt;G73),"Er","")</f>
      </c>
      <c r="T73" s="40">
        <f>IF(I73&lt;I8,"Er","")</f>
      </c>
      <c r="U73" s="40">
        <f>IF(OR(J73&lt;J8,J73&gt;I73),"Er","")</f>
      </c>
      <c r="V73" s="40">
        <f>IF(OR(K73&gt;C73,K73&lt;K8,K73&lt;L73),"Er","")</f>
      </c>
      <c r="W73" s="40">
        <f>IF(OR(L73&gt;K73,L73&gt;D73,L73&lt;L8),"Er","")</f>
      </c>
    </row>
    <row r="74" spans="2:23" ht="15.75">
      <c r="B74" s="149" t="s">
        <v>248</v>
      </c>
      <c r="C74" s="177">
        <f>SUM(E74,G74,I74)</f>
        <v>1</v>
      </c>
      <c r="D74" s="177">
        <f>SUM(F74,H74,J74)</f>
        <v>1</v>
      </c>
      <c r="E74" s="216">
        <v>1</v>
      </c>
      <c r="F74" s="216">
        <v>1</v>
      </c>
      <c r="G74" s="216"/>
      <c r="H74" s="216"/>
      <c r="I74" s="216"/>
      <c r="J74" s="216"/>
      <c r="K74" s="216"/>
      <c r="L74" s="217"/>
      <c r="N74" s="40">
        <f>IF(OR(C74&lt;D74,C74&lt;K74),"Er","")</f>
      </c>
      <c r="O74" s="40">
        <f>IF(OR(D74&gt;C74,D74&lt;L74),"Er","")</f>
      </c>
      <c r="P74" s="40"/>
      <c r="Q74" s="40">
        <f>IF(OR(F74&gt;E74),"Er","")</f>
      </c>
      <c r="R74" s="40"/>
      <c r="S74" s="40">
        <f>IF(OR(H74&gt;G74),"Er","")</f>
      </c>
      <c r="T74" s="40"/>
      <c r="U74" s="40">
        <f>IF(OR(,J74&gt;I74),"Er","")</f>
      </c>
      <c r="V74" s="40">
        <f>IF(OR(K74&lt;L74,K74&gt;C74),"Er","")</f>
      </c>
      <c r="W74" s="40">
        <f>IF(OR(L74&gt;K74,L74&gt;D74),"Er","")</f>
      </c>
    </row>
    <row r="75" spans="2:23" ht="15.75">
      <c r="B75" s="115" t="s">
        <v>52</v>
      </c>
      <c r="C75" s="178">
        <f>SUM(E75,G75,I75)</f>
        <v>2</v>
      </c>
      <c r="D75" s="178">
        <f>SUM(F75,H75,J75)</f>
        <v>2</v>
      </c>
      <c r="E75" s="220">
        <v>2</v>
      </c>
      <c r="F75" s="220">
        <v>2</v>
      </c>
      <c r="G75" s="220"/>
      <c r="H75" s="220"/>
      <c r="I75" s="220"/>
      <c r="J75" s="220"/>
      <c r="K75" s="220"/>
      <c r="L75" s="222"/>
      <c r="N75" s="40">
        <f>IF(OR(C75&lt;D75,C75&lt;K75),"Er","")</f>
      </c>
      <c r="O75" s="40">
        <f>IF(OR(D75&gt;C75,D75&lt;L75),"Er","")</f>
      </c>
      <c r="P75" s="40"/>
      <c r="Q75" s="40">
        <f>IF(OR(F75&gt;E75),"Er","")</f>
      </c>
      <c r="R75" s="40"/>
      <c r="S75" s="40">
        <f>IF(OR(H75&gt;G75),"Er","")</f>
      </c>
      <c r="T75" s="40"/>
      <c r="U75" s="40">
        <f>IF(OR(,J75&gt;I75),"Er","")</f>
      </c>
      <c r="V75" s="40">
        <f>IF(OR(K75&gt;C75,K75&lt;L75),"Er","")</f>
      </c>
      <c r="W75" s="40">
        <f>IF(OR(L75&gt;K75,L75&gt;D75),"Er","")</f>
      </c>
    </row>
    <row r="76" spans="2:23" s="87" customFormat="1" ht="15.75">
      <c r="B76" s="200" t="s">
        <v>401</v>
      </c>
      <c r="C76" s="173">
        <f>SUM(C77:C85)</f>
        <v>1</v>
      </c>
      <c r="D76" s="173">
        <f>SUM(D77:D85)</f>
        <v>1</v>
      </c>
      <c r="E76" s="173">
        <f aca="true" t="shared" si="36" ref="E76:J76">E74</f>
        <v>1</v>
      </c>
      <c r="F76" s="173">
        <f t="shared" si="36"/>
        <v>1</v>
      </c>
      <c r="G76" s="173">
        <f t="shared" si="36"/>
        <v>0</v>
      </c>
      <c r="H76" s="173">
        <f t="shared" si="36"/>
        <v>0</v>
      </c>
      <c r="I76" s="173">
        <f t="shared" si="36"/>
        <v>0</v>
      </c>
      <c r="J76" s="173">
        <f t="shared" si="36"/>
        <v>0</v>
      </c>
      <c r="K76" s="173">
        <f>K74</f>
        <v>0</v>
      </c>
      <c r="L76" s="174">
        <f>L74</f>
        <v>0</v>
      </c>
      <c r="M76" s="92"/>
      <c r="N76" s="40">
        <f>IF(OR(C76&lt;D76,C76&lt;K76,C76&lt;&gt;C74),"Er","")</f>
      </c>
      <c r="O76" s="40">
        <f>IF(OR(D76&gt;C76,D76&lt;L76,D76&lt;&gt;D74),"Er","")</f>
      </c>
      <c r="P76" s="40">
        <f aca="true" t="shared" si="37" ref="P76:U76">IF(AND(E76&lt;&gt;SUM(E77:E85),E76&lt;&gt;""),"Er","")</f>
      </c>
      <c r="Q76" s="40">
        <f t="shared" si="37"/>
      </c>
      <c r="R76" s="40">
        <f t="shared" si="37"/>
      </c>
      <c r="S76" s="40">
        <f t="shared" si="37"/>
      </c>
      <c r="T76" s="40">
        <f t="shared" si="37"/>
      </c>
      <c r="U76" s="40">
        <f t="shared" si="37"/>
      </c>
      <c r="V76" s="40">
        <f>IF(OR(K76&lt;L76,K76&gt;C76,AND(K76&lt;&gt;SUM(K77:K85),K76&lt;&gt;"")),"Er","")</f>
      </c>
      <c r="W76" s="40">
        <f>IF(OR(L76&gt;K76,L76&gt;D76,AND(L76&lt;&gt;SUM(L77:L85),L76&lt;&gt;"")),"Er","")</f>
      </c>
    </row>
    <row r="77" spans="2:23" s="87" customFormat="1" ht="15.75">
      <c r="B77" s="143" t="s">
        <v>259</v>
      </c>
      <c r="C77" s="177">
        <f aca="true" t="shared" si="38" ref="C77:D85">SUM(E77,G77,I77)</f>
        <v>0</v>
      </c>
      <c r="D77" s="177">
        <f t="shared" si="38"/>
        <v>0</v>
      </c>
      <c r="E77" s="226"/>
      <c r="F77" s="226"/>
      <c r="G77" s="226"/>
      <c r="H77" s="226"/>
      <c r="I77" s="280"/>
      <c r="J77" s="280"/>
      <c r="K77" s="226"/>
      <c r="L77" s="227"/>
      <c r="M77" s="92"/>
      <c r="N77" s="40">
        <f aca="true" t="shared" si="39" ref="N77:N85">IF(OR(C77&lt;D77,C77&lt;K77),"Er","")</f>
      </c>
      <c r="O77" s="40">
        <f aca="true" t="shared" si="40" ref="O77:O85">IF(D77&gt;C77,"Er","")</f>
      </c>
      <c r="P77" s="40">
        <f>IF(E77&gt;E76,"Er","")</f>
      </c>
      <c r="Q77" s="40">
        <f>IF(OR(F77&gt;F76,F77&gt;E77),"Er","")</f>
      </c>
      <c r="R77" s="40">
        <f>IF(G77&gt;G76,"Er","")</f>
      </c>
      <c r="S77" s="40">
        <f>IF(OR(H77&gt;G77,H77&gt;H76),"Er","")</f>
      </c>
      <c r="T77" s="40">
        <f>IF(I77&gt;I76,"Er","")</f>
      </c>
      <c r="U77" s="40">
        <f>IF(OR(J77&gt;I77,J77&gt;J76),"Er","")</f>
      </c>
      <c r="V77" s="40">
        <f>IF(OR(K77&gt;C77,K77&gt;K76,K77&lt;L77),"Er","")</f>
      </c>
      <c r="W77" s="40">
        <f>IF(OR(L77&gt;K77,L77&gt;D77,L77&gt;L76),"Er","")</f>
      </c>
    </row>
    <row r="78" spans="2:23" s="87" customFormat="1" ht="15.75">
      <c r="B78" s="116" t="s">
        <v>260</v>
      </c>
      <c r="C78" s="178">
        <f t="shared" si="38"/>
        <v>0</v>
      </c>
      <c r="D78" s="178">
        <f t="shared" si="38"/>
        <v>0</v>
      </c>
      <c r="E78" s="226"/>
      <c r="F78" s="226"/>
      <c r="G78" s="226"/>
      <c r="H78" s="226"/>
      <c r="I78" s="280"/>
      <c r="J78" s="280"/>
      <c r="K78" s="226"/>
      <c r="L78" s="227"/>
      <c r="M78" s="92"/>
      <c r="N78" s="40">
        <f t="shared" si="39"/>
      </c>
      <c r="O78" s="40">
        <f t="shared" si="40"/>
      </c>
      <c r="P78" s="40">
        <f>IF(E78&gt;E76,"Er","")</f>
      </c>
      <c r="Q78" s="40">
        <f>IF(OR(F78&gt;F76,F78&gt;E78),"Er","")</f>
      </c>
      <c r="R78" s="40">
        <f>IF(G78&gt;G76,"Er","")</f>
      </c>
      <c r="S78" s="40">
        <f>IF(OR(H78&gt;G78,H78&gt;H76),"Er","")</f>
      </c>
      <c r="T78" s="40">
        <f>IF(I78&gt;I76,"Er","")</f>
      </c>
      <c r="U78" s="40">
        <f>IF(OR(J78&gt;I78,J78&gt;J76),"Er","")</f>
      </c>
      <c r="V78" s="40">
        <f>IF(OR(K78&gt;C78,K78&gt;K76,K78&lt;L78),"Er","")</f>
      </c>
      <c r="W78" s="40">
        <f>IF(OR(L78&gt;K78,L78&gt;D78,L78&gt;L76),"Er","")</f>
      </c>
    </row>
    <row r="79" spans="2:23" s="87" customFormat="1" ht="15.75">
      <c r="B79" s="116" t="s">
        <v>261</v>
      </c>
      <c r="C79" s="178">
        <f t="shared" si="38"/>
        <v>0</v>
      </c>
      <c r="D79" s="178">
        <f t="shared" si="38"/>
        <v>0</v>
      </c>
      <c r="E79" s="226"/>
      <c r="F79" s="226"/>
      <c r="G79" s="226"/>
      <c r="H79" s="226"/>
      <c r="I79" s="280"/>
      <c r="J79" s="280"/>
      <c r="K79" s="226"/>
      <c r="L79" s="227"/>
      <c r="M79" s="92"/>
      <c r="N79" s="40">
        <f t="shared" si="39"/>
      </c>
      <c r="O79" s="40">
        <f t="shared" si="40"/>
      </c>
      <c r="P79" s="40">
        <f>IF(E79&gt;E76,"Er","")</f>
      </c>
      <c r="Q79" s="40">
        <f>IF(OR(F79&gt;F76,F79&gt;E79),"Er","")</f>
      </c>
      <c r="R79" s="40">
        <f>IF(G79&gt;G76,"Er","")</f>
      </c>
      <c r="S79" s="40">
        <f>IF(OR(H79&gt;G79,H79&gt;H76),"Er","")</f>
      </c>
      <c r="T79" s="40">
        <f>IF(I79&gt;I76,"Er","")</f>
      </c>
      <c r="U79" s="40">
        <f>IF(OR(J79&gt;I79,J79&gt;J76),"Er","")</f>
      </c>
      <c r="V79" s="40">
        <f>IF(OR(K79&gt;C79,K79&gt;K76,K79&lt;L79),"Er","")</f>
      </c>
      <c r="W79" s="40">
        <f>IF(OR(L79&gt;K79,L79&gt;D79,L79&gt;L76),"Er","")</f>
      </c>
    </row>
    <row r="80" spans="2:23" s="87" customFormat="1" ht="15.75">
      <c r="B80" s="116" t="s">
        <v>262</v>
      </c>
      <c r="C80" s="178">
        <f t="shared" si="38"/>
        <v>0</v>
      </c>
      <c r="D80" s="178">
        <f t="shared" si="38"/>
        <v>0</v>
      </c>
      <c r="E80" s="226"/>
      <c r="F80" s="226"/>
      <c r="G80" s="226"/>
      <c r="H80" s="226"/>
      <c r="I80" s="280"/>
      <c r="J80" s="280"/>
      <c r="K80" s="226"/>
      <c r="L80" s="227"/>
      <c r="M80" s="92"/>
      <c r="N80" s="40">
        <f t="shared" si="39"/>
      </c>
      <c r="O80" s="40">
        <f t="shared" si="40"/>
      </c>
      <c r="P80" s="40">
        <f>IF(E80&gt;E76,"Er","")</f>
      </c>
      <c r="Q80" s="40">
        <f>IF(OR(F80&gt;F76,F80&gt;E80),"Er","")</f>
      </c>
      <c r="R80" s="40">
        <f>IF(G80&gt;G76,"Er","")</f>
      </c>
      <c r="S80" s="40">
        <f>IF(OR(H80&gt;G80,H80&gt;H76),"Er","")</f>
      </c>
      <c r="T80" s="40">
        <f>IF(I80&gt;I76,"Er","")</f>
      </c>
      <c r="U80" s="40">
        <f>IF(OR(J80&gt;I80,J80&gt;J76),"Er","")</f>
      </c>
      <c r="V80" s="40">
        <f>IF(OR(K80&gt;C80,K80&gt;K76,K80&lt;L80),"Er","")</f>
      </c>
      <c r="W80" s="40">
        <f>IF(OR(L80&gt;K80,L80&gt;D80,L80&gt;L76),"Er","")</f>
      </c>
    </row>
    <row r="81" spans="2:23" s="87" customFormat="1" ht="15.75">
      <c r="B81" s="116" t="s">
        <v>263</v>
      </c>
      <c r="C81" s="178">
        <f t="shared" si="38"/>
        <v>1</v>
      </c>
      <c r="D81" s="178">
        <f t="shared" si="38"/>
        <v>1</v>
      </c>
      <c r="E81" s="226">
        <v>1</v>
      </c>
      <c r="F81" s="226">
        <v>1</v>
      </c>
      <c r="G81" s="226"/>
      <c r="H81" s="226"/>
      <c r="I81" s="280"/>
      <c r="J81" s="280"/>
      <c r="K81" s="226"/>
      <c r="L81" s="227"/>
      <c r="M81" s="92"/>
      <c r="N81" s="40">
        <f t="shared" si="39"/>
      </c>
      <c r="O81" s="40">
        <f t="shared" si="40"/>
      </c>
      <c r="P81" s="40">
        <f>IF(E81&gt;E76,"Er","")</f>
      </c>
      <c r="Q81" s="40">
        <f>IF(OR(F81&gt;F76,F81&gt;E81),"Er","")</f>
      </c>
      <c r="R81" s="40">
        <f>IF(G81&gt;G76,"Er","")</f>
      </c>
      <c r="S81" s="40">
        <f>IF(OR(H81&gt;G81,H81&gt;H76),"Er","")</f>
      </c>
      <c r="T81" s="40">
        <f>IF(I81&gt;I76,"Er","")</f>
      </c>
      <c r="U81" s="40">
        <f>IF(OR(J81&gt;I81,J81&gt;J76),"Er","")</f>
      </c>
      <c r="V81" s="40">
        <f>IF(OR(K81&gt;C81,K81&gt;K76,K81&lt;L81),"Er","")</f>
      </c>
      <c r="W81" s="40">
        <f>IF(OR(L81&gt;K81,L81&gt;D81,L81&gt;L76),"Er","")</f>
      </c>
    </row>
    <row r="82" spans="2:23" s="87" customFormat="1" ht="15.75">
      <c r="B82" s="116" t="s">
        <v>264</v>
      </c>
      <c r="C82" s="178">
        <f t="shared" si="38"/>
        <v>0</v>
      </c>
      <c r="D82" s="178">
        <f t="shared" si="38"/>
        <v>0</v>
      </c>
      <c r="E82" s="226"/>
      <c r="F82" s="226"/>
      <c r="G82" s="226"/>
      <c r="H82" s="226"/>
      <c r="I82" s="280"/>
      <c r="J82" s="280"/>
      <c r="K82" s="226"/>
      <c r="L82" s="227"/>
      <c r="M82" s="92"/>
      <c r="N82" s="40">
        <f t="shared" si="39"/>
      </c>
      <c r="O82" s="40">
        <f t="shared" si="40"/>
      </c>
      <c r="P82" s="40">
        <f>IF(E82&gt;E76,"Er","")</f>
      </c>
      <c r="Q82" s="40">
        <f>IF(OR(F82&gt;F76,F82&gt;E82),"Er","")</f>
      </c>
      <c r="R82" s="40">
        <f>IF(G82&gt;G76,"Er","")</f>
      </c>
      <c r="S82" s="40">
        <f>IF(OR(H82&gt;G82,H82&gt;H76),"Er","")</f>
      </c>
      <c r="T82" s="40">
        <f>IF(I82&gt;I76,"Er","")</f>
      </c>
      <c r="U82" s="40">
        <f>IF(OR(J82&gt;I82,J82&gt;J76),"Er","")</f>
      </c>
      <c r="V82" s="40">
        <f>IF(OR(K82&gt;C82,K82&gt;K76,K82&lt;L82),"Er","")</f>
      </c>
      <c r="W82" s="40">
        <f>IF(OR(L82&gt;K82,L82&gt;D82,L82&gt;L76),"Er","")</f>
      </c>
    </row>
    <row r="83" spans="2:23" s="87" customFormat="1" ht="15.75">
      <c r="B83" s="116" t="s">
        <v>265</v>
      </c>
      <c r="C83" s="178">
        <f t="shared" si="38"/>
        <v>0</v>
      </c>
      <c r="D83" s="178">
        <f t="shared" si="38"/>
        <v>0</v>
      </c>
      <c r="E83" s="226"/>
      <c r="F83" s="226"/>
      <c r="G83" s="226"/>
      <c r="H83" s="226"/>
      <c r="I83" s="280"/>
      <c r="J83" s="280"/>
      <c r="K83" s="226"/>
      <c r="L83" s="227"/>
      <c r="M83" s="92"/>
      <c r="N83" s="40">
        <f t="shared" si="39"/>
      </c>
      <c r="O83" s="40">
        <f t="shared" si="40"/>
      </c>
      <c r="P83" s="40">
        <f>IF(E83&gt;E76,"Er","")</f>
      </c>
      <c r="Q83" s="40">
        <f>IF(OR(F83&gt;F76,F83&gt;E83),"Er","")</f>
      </c>
      <c r="R83" s="40">
        <f>IF(G83&gt;G76,"Er","")</f>
      </c>
      <c r="S83" s="40">
        <f>IF(OR(H83&gt;G83,H83&gt;H76),"Er","")</f>
      </c>
      <c r="T83" s="40">
        <f>IF(I83&gt;I76,"Er","")</f>
      </c>
      <c r="U83" s="40">
        <f>IF(OR(J83&gt;I83,J83&gt;J76),"Er","")</f>
      </c>
      <c r="V83" s="40">
        <f>IF(OR(K83&gt;C83,K83&gt;K76,K83&lt;L83),"Er","")</f>
      </c>
      <c r="W83" s="40">
        <f>IF(OR(L83&gt;K83,L83&gt;D83,L83&gt;L76),"Er","")</f>
      </c>
    </row>
    <row r="84" spans="2:23" s="87" customFormat="1" ht="15.75">
      <c r="B84" s="116" t="s">
        <v>266</v>
      </c>
      <c r="C84" s="178">
        <f t="shared" si="38"/>
        <v>0</v>
      </c>
      <c r="D84" s="178">
        <f t="shared" si="38"/>
        <v>0</v>
      </c>
      <c r="E84" s="226"/>
      <c r="F84" s="226"/>
      <c r="G84" s="226"/>
      <c r="H84" s="226"/>
      <c r="I84" s="280"/>
      <c r="J84" s="280"/>
      <c r="K84" s="226"/>
      <c r="L84" s="227"/>
      <c r="M84" s="92"/>
      <c r="N84" s="40">
        <f t="shared" si="39"/>
      </c>
      <c r="O84" s="40">
        <f t="shared" si="40"/>
      </c>
      <c r="P84" s="40">
        <f>IF(E84&gt;E76,"Er","")</f>
      </c>
      <c r="Q84" s="40">
        <f>IF(OR(F84&gt;F76,F84&gt;E84),"Er","")</f>
      </c>
      <c r="R84" s="40">
        <f>IF(G84&gt;G76,"Er","")</f>
      </c>
      <c r="S84" s="40">
        <f>IF(OR(H84&gt;G84,H84&gt;H76),"Er","")</f>
      </c>
      <c r="T84" s="40">
        <f>IF(I84&gt;I76,"Er","")</f>
      </c>
      <c r="U84" s="40">
        <f>IF(OR(J84&gt;I84,J84&gt;J76),"Er","")</f>
      </c>
      <c r="V84" s="40">
        <f>IF(OR(K84&gt;C84,K84&gt;K76,K84&lt;L84),"Er","")</f>
      </c>
      <c r="W84" s="40">
        <f>IF(OR(L84&gt;K84,L84&gt;D84,L84&gt;L76),"Er","")</f>
      </c>
    </row>
    <row r="85" spans="2:23" s="87" customFormat="1" ht="15.75">
      <c r="B85" s="116" t="s">
        <v>267</v>
      </c>
      <c r="C85" s="176">
        <f t="shared" si="38"/>
        <v>0</v>
      </c>
      <c r="D85" s="176">
        <f t="shared" si="38"/>
        <v>0</v>
      </c>
      <c r="E85" s="228"/>
      <c r="F85" s="228"/>
      <c r="G85" s="228"/>
      <c r="H85" s="228"/>
      <c r="I85" s="281"/>
      <c r="J85" s="281"/>
      <c r="K85" s="228"/>
      <c r="L85" s="229"/>
      <c r="M85" s="92"/>
      <c r="N85" s="40">
        <f t="shared" si="39"/>
      </c>
      <c r="O85" s="40">
        <f t="shared" si="40"/>
      </c>
      <c r="P85" s="40">
        <f>IF(E85&gt;E76,"Er","")</f>
      </c>
      <c r="Q85" s="40">
        <f>IF(OR(F85&gt;F76,F85&gt;E85),"Er","")</f>
      </c>
      <c r="R85" s="40">
        <f>IF(G85&gt;G76,"Er","")</f>
      </c>
      <c r="S85" s="40">
        <f>IF(OR(H85&gt;G85,H85&gt;H76),"Er","")</f>
      </c>
      <c r="T85" s="40">
        <f>IF(I85&gt;I76,"Er","")</f>
      </c>
      <c r="U85" s="40">
        <f>IF(OR(J85&gt;I85,J85&gt;J76),"Er","")</f>
      </c>
      <c r="V85" s="40">
        <f>IF(OR(K85&gt;C85,K85&gt;K76,K85&lt;L85),"Er","")</f>
      </c>
      <c r="W85" s="40">
        <f>IF(OR(L85&gt;K85,L85&gt;D85,L85&gt;L76),"Er","")</f>
      </c>
    </row>
    <row r="86" spans="2:23" s="87" customFormat="1" ht="15.75">
      <c r="B86" s="200" t="s">
        <v>402</v>
      </c>
      <c r="C86" s="173">
        <f>SUM(C87:C95)</f>
        <v>2</v>
      </c>
      <c r="D86" s="173">
        <f>SUM(D87:D95)</f>
        <v>2</v>
      </c>
      <c r="E86" s="173">
        <f aca="true" t="shared" si="41" ref="E86:J86">E75</f>
        <v>2</v>
      </c>
      <c r="F86" s="173">
        <f t="shared" si="41"/>
        <v>2</v>
      </c>
      <c r="G86" s="173">
        <f t="shared" si="41"/>
        <v>0</v>
      </c>
      <c r="H86" s="173">
        <f t="shared" si="41"/>
        <v>0</v>
      </c>
      <c r="I86" s="173">
        <f t="shared" si="41"/>
        <v>0</v>
      </c>
      <c r="J86" s="173">
        <f t="shared" si="41"/>
        <v>0</v>
      </c>
      <c r="K86" s="173">
        <f>K75</f>
        <v>0</v>
      </c>
      <c r="L86" s="174">
        <f>L75</f>
        <v>0</v>
      </c>
      <c r="M86" s="92"/>
      <c r="N86" s="40">
        <f>IF(OR(C86&lt;D86,C86&lt;K86,C86&lt;&gt;C75),"Er","")</f>
      </c>
      <c r="O86" s="40">
        <f>IF(OR(D86&gt;C86,D86&lt;L86,D86&lt;&gt;D75),"Er","")</f>
      </c>
      <c r="P86" s="40">
        <f aca="true" t="shared" si="42" ref="P86:U86">IF(AND(E86&lt;&gt;SUM(E87:E95),E86&lt;&gt;""),"Er","")</f>
      </c>
      <c r="Q86" s="40">
        <f t="shared" si="42"/>
      </c>
      <c r="R86" s="40">
        <f t="shared" si="42"/>
      </c>
      <c r="S86" s="40">
        <f t="shared" si="42"/>
      </c>
      <c r="T86" s="40">
        <f t="shared" si="42"/>
      </c>
      <c r="U86" s="40">
        <f t="shared" si="42"/>
      </c>
      <c r="V86" s="40">
        <f>IF(OR(K86&lt;L86,K86&gt;C86,AND(K86&lt;&gt;SUM(K87:K95),K86&lt;&gt;"")),"Er","")</f>
      </c>
      <c r="W86" s="40">
        <f>IF(OR(L86&gt;K86,L86&gt;D86,AND(L86&lt;&gt;SUM(L87:L95),L86&lt;&gt;"")),"Er","")</f>
      </c>
    </row>
    <row r="87" spans="2:23" s="87" customFormat="1" ht="15.75">
      <c r="B87" s="143" t="s">
        <v>259</v>
      </c>
      <c r="C87" s="177">
        <f aca="true" t="shared" si="43" ref="C87:D95">SUM(E87,G87,I87)</f>
        <v>0</v>
      </c>
      <c r="D87" s="177">
        <f t="shared" si="43"/>
        <v>0</v>
      </c>
      <c r="E87" s="226"/>
      <c r="F87" s="226"/>
      <c r="G87" s="226"/>
      <c r="H87" s="226"/>
      <c r="I87" s="280"/>
      <c r="J87" s="280"/>
      <c r="K87" s="226"/>
      <c r="L87" s="227"/>
      <c r="M87" s="92"/>
      <c r="N87" s="40">
        <f aca="true" t="shared" si="44" ref="N87:N95">IF(OR(C87&lt;D87,C87&lt;K87),"Er","")</f>
      </c>
      <c r="O87" s="40">
        <f aca="true" t="shared" si="45" ref="O87:O95">IF(D87&gt;C87,"Er","")</f>
      </c>
      <c r="P87" s="40">
        <f>IF(E87&gt;E86,"Er","")</f>
      </c>
      <c r="Q87" s="40">
        <f>IF(OR(F87&gt;F86,F87&gt;E87),"Er","")</f>
      </c>
      <c r="R87" s="40">
        <f>IF(G87&gt;G86,"Er","")</f>
      </c>
      <c r="S87" s="40">
        <f>IF(OR(H87&gt;G87,H87&gt;H86),"Er","")</f>
      </c>
      <c r="T87" s="40">
        <f>IF(I87&gt;I86,"Er","")</f>
      </c>
      <c r="U87" s="40">
        <f>IF(OR(J87&gt;I87,J87&gt;J86),"Er","")</f>
      </c>
      <c r="V87" s="40">
        <f>IF(OR(K87&gt;C87,K87&gt;K86,K87&lt;L87),"Er","")</f>
      </c>
      <c r="W87" s="40">
        <f>IF(OR(L87&gt;K87,L87&gt;D87,L87&gt;L86),"Er","")</f>
      </c>
    </row>
    <row r="88" spans="2:23" s="87" customFormat="1" ht="15.75">
      <c r="B88" s="116" t="s">
        <v>260</v>
      </c>
      <c r="C88" s="178">
        <f t="shared" si="43"/>
        <v>0</v>
      </c>
      <c r="D88" s="178">
        <f t="shared" si="43"/>
        <v>0</v>
      </c>
      <c r="E88" s="226"/>
      <c r="F88" s="226"/>
      <c r="G88" s="226"/>
      <c r="H88" s="226"/>
      <c r="I88" s="280"/>
      <c r="J88" s="280"/>
      <c r="K88" s="226"/>
      <c r="L88" s="227"/>
      <c r="M88" s="92"/>
      <c r="N88" s="40">
        <f t="shared" si="44"/>
      </c>
      <c r="O88" s="40">
        <f t="shared" si="45"/>
      </c>
      <c r="P88" s="40">
        <f>IF(E88&gt;E86,"Er","")</f>
      </c>
      <c r="Q88" s="40">
        <f>IF(OR(F88&gt;F86,F88&gt;E88),"Er","")</f>
      </c>
      <c r="R88" s="40">
        <f>IF(G88&gt;G86,"Er","")</f>
      </c>
      <c r="S88" s="40">
        <f>IF(OR(H88&gt;G88,H88&gt;H86),"Er","")</f>
      </c>
      <c r="T88" s="40">
        <f>IF(I88&gt;I86,"Er","")</f>
      </c>
      <c r="U88" s="40">
        <f>IF(OR(J88&gt;I88,J88&gt;J86),"Er","")</f>
      </c>
      <c r="V88" s="40">
        <f>IF(OR(K88&gt;C88,K88&gt;K86,K88&lt;L88),"Er","")</f>
      </c>
      <c r="W88" s="40">
        <f>IF(OR(L88&gt;K88,L88&gt;D88,L88&gt;L86),"Er","")</f>
      </c>
    </row>
    <row r="89" spans="2:23" s="87" customFormat="1" ht="15.75">
      <c r="B89" s="116" t="s">
        <v>261</v>
      </c>
      <c r="C89" s="178">
        <f t="shared" si="43"/>
        <v>0</v>
      </c>
      <c r="D89" s="178">
        <f t="shared" si="43"/>
        <v>0</v>
      </c>
      <c r="E89" s="226"/>
      <c r="F89" s="226"/>
      <c r="G89" s="226"/>
      <c r="H89" s="226"/>
      <c r="I89" s="280"/>
      <c r="J89" s="280"/>
      <c r="K89" s="226"/>
      <c r="L89" s="227"/>
      <c r="M89" s="92"/>
      <c r="N89" s="40">
        <f t="shared" si="44"/>
      </c>
      <c r="O89" s="40">
        <f t="shared" si="45"/>
      </c>
      <c r="P89" s="40">
        <f>IF(E89&gt;E86,"Er","")</f>
      </c>
      <c r="Q89" s="40">
        <f>IF(OR(F89&gt;F86,F89&gt;E89),"Er","")</f>
      </c>
      <c r="R89" s="40">
        <f>IF(G89&gt;G86,"Er","")</f>
      </c>
      <c r="S89" s="40">
        <f>IF(OR(H89&gt;G89,H89&gt;H86),"Er","")</f>
      </c>
      <c r="T89" s="40">
        <f>IF(I89&gt;I86,"Er","")</f>
      </c>
      <c r="U89" s="40">
        <f>IF(OR(J89&gt;I89,J89&gt;J86),"Er","")</f>
      </c>
      <c r="V89" s="40">
        <f>IF(OR(K89&gt;C89,K89&gt;K86,K89&lt;L89),"Er","")</f>
      </c>
      <c r="W89" s="40">
        <f>IF(OR(L89&gt;K89,L89&gt;D89,L89&gt;L86),"Er","")</f>
      </c>
    </row>
    <row r="90" spans="2:23" s="87" customFormat="1" ht="15.75">
      <c r="B90" s="116" t="s">
        <v>262</v>
      </c>
      <c r="C90" s="178">
        <f t="shared" si="43"/>
        <v>0</v>
      </c>
      <c r="D90" s="178">
        <f t="shared" si="43"/>
        <v>0</v>
      </c>
      <c r="E90" s="226"/>
      <c r="F90" s="226"/>
      <c r="G90" s="226"/>
      <c r="H90" s="226"/>
      <c r="I90" s="280"/>
      <c r="J90" s="280"/>
      <c r="K90" s="226"/>
      <c r="L90" s="227"/>
      <c r="M90" s="92"/>
      <c r="N90" s="40">
        <f t="shared" si="44"/>
      </c>
      <c r="O90" s="40">
        <f t="shared" si="45"/>
      </c>
      <c r="P90" s="40">
        <f>IF(E90&gt;E86,"Er","")</f>
      </c>
      <c r="Q90" s="40">
        <f>IF(OR(F90&gt;F86,F90&gt;E90),"Er","")</f>
      </c>
      <c r="R90" s="40">
        <f>IF(G90&gt;G86,"Er","")</f>
      </c>
      <c r="S90" s="40">
        <f>IF(OR(H90&gt;G90,H90&gt;H86),"Er","")</f>
      </c>
      <c r="T90" s="40">
        <f>IF(I90&gt;I86,"Er","")</f>
      </c>
      <c r="U90" s="40">
        <f>IF(OR(J90&gt;I90,J90&gt;J86),"Er","")</f>
      </c>
      <c r="V90" s="40">
        <f>IF(OR(K90&gt;C90,K90&gt;K86,K90&lt;L90),"Er","")</f>
      </c>
      <c r="W90" s="40">
        <f>IF(OR(L90&gt;K90,L90&gt;D90,L90&gt;L86),"Er","")</f>
      </c>
    </row>
    <row r="91" spans="2:23" s="87" customFormat="1" ht="15.75">
      <c r="B91" s="116" t="s">
        <v>263</v>
      </c>
      <c r="C91" s="178">
        <f t="shared" si="43"/>
        <v>2</v>
      </c>
      <c r="D91" s="178">
        <f t="shared" si="43"/>
        <v>2</v>
      </c>
      <c r="E91" s="226">
        <v>2</v>
      </c>
      <c r="F91" s="226">
        <v>2</v>
      </c>
      <c r="G91" s="226"/>
      <c r="H91" s="226"/>
      <c r="I91" s="280"/>
      <c r="J91" s="280"/>
      <c r="K91" s="226"/>
      <c r="L91" s="227"/>
      <c r="M91" s="92"/>
      <c r="N91" s="40">
        <f t="shared" si="44"/>
      </c>
      <c r="O91" s="40">
        <f t="shared" si="45"/>
      </c>
      <c r="P91" s="40">
        <f>IF(E91&gt;E86,"Er","")</f>
      </c>
      <c r="Q91" s="40">
        <f>IF(OR(F91&gt;F86,F91&gt;E91),"Er","")</f>
      </c>
      <c r="R91" s="40">
        <f>IF(G91&gt;G86,"Er","")</f>
      </c>
      <c r="S91" s="40">
        <f>IF(OR(H91&gt;G91,H91&gt;H86),"Er","")</f>
      </c>
      <c r="T91" s="40">
        <f>IF(I91&gt;I86,"Er","")</f>
      </c>
      <c r="U91" s="40">
        <f>IF(OR(J91&gt;I91,J91&gt;J86),"Er","")</f>
      </c>
      <c r="V91" s="40">
        <f>IF(OR(K91&gt;C91,K91&gt;K86,K91&lt;L91),"Er","")</f>
      </c>
      <c r="W91" s="40">
        <f>IF(OR(L91&gt;K91,L91&gt;D91,L91&gt;L86),"Er","")</f>
      </c>
    </row>
    <row r="92" spans="2:23" s="87" customFormat="1" ht="15.75">
      <c r="B92" s="116" t="s">
        <v>264</v>
      </c>
      <c r="C92" s="178">
        <f t="shared" si="43"/>
        <v>0</v>
      </c>
      <c r="D92" s="178">
        <f t="shared" si="43"/>
        <v>0</v>
      </c>
      <c r="E92" s="226"/>
      <c r="F92" s="226"/>
      <c r="G92" s="226"/>
      <c r="H92" s="226"/>
      <c r="I92" s="280"/>
      <c r="J92" s="280"/>
      <c r="K92" s="226"/>
      <c r="L92" s="227"/>
      <c r="M92" s="92"/>
      <c r="N92" s="40">
        <f t="shared" si="44"/>
      </c>
      <c r="O92" s="40">
        <f t="shared" si="45"/>
      </c>
      <c r="P92" s="40">
        <f>IF(E92&gt;E86,"Er","")</f>
      </c>
      <c r="Q92" s="40">
        <f>IF(OR(F92&gt;F86,F92&gt;E92),"Er","")</f>
      </c>
      <c r="R92" s="40">
        <f>IF(G92&gt;G86,"Er","")</f>
      </c>
      <c r="S92" s="40">
        <f>IF(OR(H92&gt;G92,H92&gt;H86),"Er","")</f>
      </c>
      <c r="T92" s="40">
        <f>IF(I92&gt;I86,"Er","")</f>
      </c>
      <c r="U92" s="40">
        <f>IF(OR(J92&gt;I92,J92&gt;J86),"Er","")</f>
      </c>
      <c r="V92" s="40">
        <f>IF(OR(K92&gt;C92,K92&gt;K86,K92&lt;L92),"Er","")</f>
      </c>
      <c r="W92" s="40">
        <f>IF(OR(L92&gt;K92,L92&gt;D92,L92&gt;L86),"Er","")</f>
      </c>
    </row>
    <row r="93" spans="2:23" s="87" customFormat="1" ht="15.75">
      <c r="B93" s="116" t="s">
        <v>265</v>
      </c>
      <c r="C93" s="178">
        <f t="shared" si="43"/>
        <v>0</v>
      </c>
      <c r="D93" s="178">
        <f t="shared" si="43"/>
        <v>0</v>
      </c>
      <c r="E93" s="226"/>
      <c r="F93" s="226"/>
      <c r="G93" s="226"/>
      <c r="H93" s="226"/>
      <c r="I93" s="280"/>
      <c r="J93" s="280"/>
      <c r="K93" s="226"/>
      <c r="L93" s="227"/>
      <c r="M93" s="92"/>
      <c r="N93" s="40">
        <f t="shared" si="44"/>
      </c>
      <c r="O93" s="40">
        <f t="shared" si="45"/>
      </c>
      <c r="P93" s="40">
        <f>IF(E93&gt;E86,"Er","")</f>
      </c>
      <c r="Q93" s="40">
        <f>IF(OR(F93&gt;F86,F93&gt;E93),"Er","")</f>
      </c>
      <c r="R93" s="40">
        <f>IF(G93&gt;G86,"Er","")</f>
      </c>
      <c r="S93" s="40">
        <f>IF(OR(H93&gt;G93,H93&gt;H86),"Er","")</f>
      </c>
      <c r="T93" s="40">
        <f>IF(I93&gt;I86,"Er","")</f>
      </c>
      <c r="U93" s="40">
        <f>IF(OR(J93&gt;I93,J93&gt;J86),"Er","")</f>
      </c>
      <c r="V93" s="40">
        <f>IF(OR(K93&gt;C93,K93&gt;K86,K93&lt;L93),"Er","")</f>
      </c>
      <c r="W93" s="40">
        <f>IF(OR(L93&gt;K93,L93&gt;D93,L93&gt;L86),"Er","")</f>
      </c>
    </row>
    <row r="94" spans="2:23" s="87" customFormat="1" ht="15.75">
      <c r="B94" s="116" t="s">
        <v>266</v>
      </c>
      <c r="C94" s="178">
        <f t="shared" si="43"/>
        <v>0</v>
      </c>
      <c r="D94" s="178">
        <f t="shared" si="43"/>
        <v>0</v>
      </c>
      <c r="E94" s="226"/>
      <c r="F94" s="226"/>
      <c r="G94" s="226"/>
      <c r="H94" s="226"/>
      <c r="I94" s="280"/>
      <c r="J94" s="280"/>
      <c r="K94" s="226"/>
      <c r="L94" s="227"/>
      <c r="M94" s="92"/>
      <c r="N94" s="40">
        <f t="shared" si="44"/>
      </c>
      <c r="O94" s="40">
        <f t="shared" si="45"/>
      </c>
      <c r="P94" s="40">
        <f>IF(E94&gt;E86,"Er","")</f>
      </c>
      <c r="Q94" s="40">
        <f>IF(OR(F94&gt;F86,F94&gt;E94),"Er","")</f>
      </c>
      <c r="R94" s="40">
        <f>IF(G94&gt;G86,"Er","")</f>
      </c>
      <c r="S94" s="40">
        <f>IF(OR(H94&gt;G94,H94&gt;H86),"Er","")</f>
      </c>
      <c r="T94" s="40">
        <f>IF(I94&gt;I86,"Er","")</f>
      </c>
      <c r="U94" s="40">
        <f>IF(OR(J94&gt;I94,J94&gt;J86),"Er","")</f>
      </c>
      <c r="V94" s="40">
        <f>IF(OR(K94&gt;C94,K94&gt;K86,K94&lt;L94),"Er","")</f>
      </c>
      <c r="W94" s="40">
        <f>IF(OR(L94&gt;K94,L94&gt;D94,L94&gt;L86),"Er","")</f>
      </c>
    </row>
    <row r="95" spans="2:23" s="87" customFormat="1" ht="15.75">
      <c r="B95" s="116" t="s">
        <v>267</v>
      </c>
      <c r="C95" s="176">
        <f t="shared" si="43"/>
        <v>0</v>
      </c>
      <c r="D95" s="176">
        <f t="shared" si="43"/>
        <v>0</v>
      </c>
      <c r="E95" s="228"/>
      <c r="F95" s="228"/>
      <c r="G95" s="228"/>
      <c r="H95" s="228"/>
      <c r="I95" s="281"/>
      <c r="J95" s="281"/>
      <c r="K95" s="228"/>
      <c r="L95" s="229"/>
      <c r="M95" s="92"/>
      <c r="N95" s="40">
        <f t="shared" si="44"/>
      </c>
      <c r="O95" s="40">
        <f t="shared" si="45"/>
      </c>
      <c r="P95" s="40">
        <f>IF(E95&gt;E86,"Er","")</f>
      </c>
      <c r="Q95" s="40">
        <f>IF(OR(F95&gt;F86,F95&gt;E95),"Er","")</f>
      </c>
      <c r="R95" s="40">
        <f>IF(G95&gt;G86,"Er","")</f>
      </c>
      <c r="S95" s="40">
        <f>IF(OR(H95&gt;G95,H95&gt;H86),"Er","")</f>
      </c>
      <c r="T95" s="40">
        <f>IF(I95&gt;I86,"Er","")</f>
      </c>
      <c r="U95" s="40">
        <f>IF(OR(J95&gt;I95,J95&gt;J86),"Er","")</f>
      </c>
      <c r="V95" s="40">
        <f>IF(OR(K95&gt;C95,K95&gt;K86,K95&lt;L95),"Er","")</f>
      </c>
      <c r="W95" s="40">
        <f>IF(OR(L95&gt;K95,L95&gt;D95,L95&gt;L86),"Er","")</f>
      </c>
    </row>
    <row r="96" spans="2:12" ht="15.75">
      <c r="B96" s="508" t="s">
        <v>123</v>
      </c>
      <c r="C96" s="509"/>
      <c r="D96" s="509"/>
      <c r="E96" s="509"/>
      <c r="F96" s="509"/>
      <c r="G96" s="509"/>
      <c r="H96" s="509"/>
      <c r="I96" s="509"/>
      <c r="J96" s="509"/>
      <c r="K96" s="509"/>
      <c r="L96" s="510"/>
    </row>
    <row r="97" spans="2:23" ht="15.75">
      <c r="B97" s="195" t="s">
        <v>44</v>
      </c>
      <c r="C97" s="185">
        <f>SUM(C98,C101:C104)</f>
        <v>13</v>
      </c>
      <c r="D97" s="185">
        <f>SUM(D98,D101:D104)</f>
        <v>9</v>
      </c>
      <c r="E97" s="173">
        <f aca="true" t="shared" si="46" ref="E97:J97">SUM(E98,E101:E104)</f>
        <v>5</v>
      </c>
      <c r="F97" s="173">
        <f t="shared" si="46"/>
        <v>5</v>
      </c>
      <c r="G97" s="173">
        <f t="shared" si="46"/>
        <v>8</v>
      </c>
      <c r="H97" s="173">
        <f t="shared" si="46"/>
        <v>4</v>
      </c>
      <c r="I97" s="173">
        <f t="shared" si="46"/>
        <v>0</v>
      </c>
      <c r="J97" s="173">
        <f t="shared" si="46"/>
        <v>0</v>
      </c>
      <c r="K97" s="173">
        <f>SUM(K98,K101:K104)</f>
        <v>0</v>
      </c>
      <c r="L97" s="174">
        <f>SUM(L98,L101:L104)</f>
        <v>0</v>
      </c>
      <c r="N97" s="88">
        <f>IF(OR(C97&lt;D97,C97&lt;C9,C97&lt;K97),"Er","")</f>
      </c>
      <c r="O97" s="40">
        <f>IF(OR(D97&gt;C97,D97&lt;L97,D97&lt;D9),"Er","")</f>
      </c>
      <c r="P97" s="40">
        <f>IF(E97&lt;E9,"Er","")</f>
      </c>
      <c r="Q97" s="40">
        <f>IF(OR(F97&lt;F9,F97&gt;E97),"Er","")</f>
      </c>
      <c r="R97" s="40">
        <f>IF(G97&lt;G9,"Er","")</f>
      </c>
      <c r="S97" s="40">
        <f>IF(OR(H97&lt;H9,H97&gt;G97),"Er","")</f>
      </c>
      <c r="T97" s="40">
        <f>IF(I97&lt;I9,"Er","")</f>
      </c>
      <c r="U97" s="40">
        <f>IF(OR(J97&lt;J9,J97&gt;I97),"Er","")</f>
      </c>
      <c r="V97" s="40">
        <f>IF(OR(K97&gt;C97,K97&lt;K9,K97&lt;L97),"Er","")</f>
      </c>
      <c r="W97" s="40">
        <f>IF(OR(L97&gt;K97,L97&gt;D97,L97&lt;L9),"Er","")</f>
      </c>
    </row>
    <row r="98" spans="2:23" ht="18.75">
      <c r="B98" s="150" t="s">
        <v>251</v>
      </c>
      <c r="C98" s="177">
        <f aca="true" t="shared" si="47" ref="C98:C104">SUM(E98,G98,I98)</f>
        <v>3</v>
      </c>
      <c r="D98" s="177">
        <f aca="true" t="shared" si="48" ref="D98:D104">SUM(F98,H98,J98)</f>
        <v>3</v>
      </c>
      <c r="E98" s="216">
        <v>3</v>
      </c>
      <c r="F98" s="216">
        <v>3</v>
      </c>
      <c r="G98" s="216"/>
      <c r="H98" s="216"/>
      <c r="I98" s="238"/>
      <c r="J98" s="238"/>
      <c r="K98" s="216"/>
      <c r="L98" s="217"/>
      <c r="N98" s="40">
        <f aca="true" t="shared" si="49" ref="N98:N104">IF(OR(C98&lt;D98,C98&lt;K98),"Er","")</f>
      </c>
      <c r="O98" s="40">
        <f aca="true" t="shared" si="50" ref="O98:O104">IF(OR(D98&gt;C98,D98&lt;L98),"Er","")</f>
      </c>
      <c r="P98" s="40">
        <f>IF(SUM(E99:E100)&gt;E98,"Er","")</f>
      </c>
      <c r="Q98" s="40">
        <f>IF(OR(SUM(F99:F100)&gt;F98,F98&gt;E98),"Er","")</f>
      </c>
      <c r="R98" s="40">
        <f>IF(SUM(G99:G100)&gt;G98,"Er","")</f>
      </c>
      <c r="S98" s="40">
        <f>IF(OR(H100+H99&gt;H98,H98&gt;G98),"Er","")</f>
      </c>
      <c r="T98" s="40">
        <f>IF(SUM(I99:I100)&gt;I98,"Er","")</f>
      </c>
      <c r="U98" s="40">
        <f>IF(OR(J100+J99&gt;J98,J98&gt;I98),"Er","")</f>
      </c>
      <c r="V98" s="40">
        <f>IF(OR(SUM(K99:K100)&gt;K98,K98&gt;C98),"Er","")</f>
      </c>
      <c r="W98" s="40">
        <f>IF(OR(L98&gt;D98,L98&gt;K98,L100+L99&gt;L98),"Er","")</f>
      </c>
    </row>
    <row r="99" spans="2:23" ht="15.75">
      <c r="B99" s="113" t="s">
        <v>102</v>
      </c>
      <c r="C99" s="178">
        <f t="shared" si="47"/>
        <v>2</v>
      </c>
      <c r="D99" s="178">
        <f t="shared" si="48"/>
        <v>2</v>
      </c>
      <c r="E99" s="216">
        <v>2</v>
      </c>
      <c r="F99" s="216">
        <v>2</v>
      </c>
      <c r="G99" s="216"/>
      <c r="H99" s="216"/>
      <c r="I99" s="238"/>
      <c r="J99" s="238"/>
      <c r="K99" s="216"/>
      <c r="L99" s="217"/>
      <c r="N99" s="40">
        <f t="shared" si="49"/>
      </c>
      <c r="O99" s="40">
        <f t="shared" si="50"/>
      </c>
      <c r="P99" s="40">
        <f>IF(OR(E99&gt;E98,E99&gt;E97),"Er","")</f>
      </c>
      <c r="Q99" s="40">
        <f>IF(OR(F99&gt;F98,F99&gt;F97,F99&gt;E99),"Er","")</f>
      </c>
      <c r="R99" s="40">
        <f>IF(OR(G99&gt;G98,G99&gt;G97),"Er","")</f>
      </c>
      <c r="S99" s="40">
        <f>IF(OR(H99&gt;H98,H99&gt;H97,H99&gt;G99),"Er","")</f>
      </c>
      <c r="T99" s="40">
        <f>IF(OR(I99&gt;I98,I99&gt;I97),"Er","")</f>
      </c>
      <c r="U99" s="40">
        <f>IF(OR(J99&gt;J98,J99&gt;J97,J99&gt;I99),"Er","")</f>
      </c>
      <c r="V99" s="40">
        <f>IF(OR(K99&gt;K98,K99&gt;K97,K99&gt;C99),"Er","")</f>
      </c>
      <c r="W99" s="40">
        <f>IF(OR(L99&gt;L98,L99&gt;L97,L99&gt;K99,L99&gt;D99),"Er","")</f>
      </c>
    </row>
    <row r="100" spans="2:23" ht="15.75">
      <c r="B100" s="151" t="s">
        <v>127</v>
      </c>
      <c r="C100" s="179">
        <f t="shared" si="47"/>
        <v>1</v>
      </c>
      <c r="D100" s="179">
        <f t="shared" si="48"/>
        <v>1</v>
      </c>
      <c r="E100" s="216">
        <v>1</v>
      </c>
      <c r="F100" s="216">
        <v>1</v>
      </c>
      <c r="G100" s="216"/>
      <c r="H100" s="216"/>
      <c r="I100" s="238"/>
      <c r="J100" s="238"/>
      <c r="K100" s="216"/>
      <c r="L100" s="217"/>
      <c r="N100" s="40">
        <f t="shared" si="49"/>
      </c>
      <c r="O100" s="40">
        <f t="shared" si="50"/>
      </c>
      <c r="P100" s="40">
        <f>IF(OR(E100&gt;E98,E100&gt;E97),"Er","")</f>
      </c>
      <c r="Q100" s="40">
        <f>IF(OR(F100&gt;F98,F100&gt;F97,F100&gt;E100),"Er","")</f>
      </c>
      <c r="R100" s="40">
        <f>IF(OR(G100&gt;G98,G100&gt;G97),"Er","")</f>
      </c>
      <c r="S100" s="40">
        <f>IF(OR(H100&gt;H98,H100&gt;H97,H100&gt;G100),"Er","")</f>
      </c>
      <c r="T100" s="40">
        <f>IF(OR(I100&gt;I98,I100&gt;I97),"Er","")</f>
      </c>
      <c r="U100" s="40">
        <f>IF(OR(J100&gt;J98,J100&gt;J97,J100&gt;I100),"Er","")</f>
      </c>
      <c r="V100" s="40">
        <f>IF(OR(K100&gt;K98,K100&gt;K97,K100&gt;C100),"Er","")</f>
      </c>
      <c r="W100" s="40">
        <f>IF(OR(L100&gt;L98,L100&gt;L97,L100&gt;K100,L100&gt;D100),"Er","")</f>
      </c>
    </row>
    <row r="101" spans="2:23" ht="15.75">
      <c r="B101" s="113" t="s">
        <v>124</v>
      </c>
      <c r="C101" s="178">
        <f t="shared" si="47"/>
        <v>1</v>
      </c>
      <c r="D101" s="178">
        <f t="shared" si="48"/>
        <v>1</v>
      </c>
      <c r="E101" s="216">
        <v>1</v>
      </c>
      <c r="F101" s="216">
        <v>1</v>
      </c>
      <c r="G101" s="216"/>
      <c r="H101" s="216"/>
      <c r="I101" s="238"/>
      <c r="J101" s="238"/>
      <c r="K101" s="216"/>
      <c r="L101" s="217"/>
      <c r="N101" s="40">
        <f t="shared" si="49"/>
      </c>
      <c r="O101" s="40">
        <f t="shared" si="50"/>
      </c>
      <c r="P101" s="40"/>
      <c r="Q101" s="40">
        <f>IF(F101&gt;E101,"Er","")</f>
      </c>
      <c r="R101" s="40"/>
      <c r="S101" s="40">
        <f>IF(H101&gt;G101,"Er","")</f>
      </c>
      <c r="T101" s="40"/>
      <c r="U101" s="40">
        <f>IF(J101&gt;I101,"Er","")</f>
      </c>
      <c r="V101" s="40">
        <f>IF(K101&gt;C101,"Er","")</f>
      </c>
      <c r="W101" s="40">
        <f>IF(OR(L101&gt;D101,L101&gt;K101),"Er","")</f>
      </c>
    </row>
    <row r="102" spans="2:23" ht="15.75">
      <c r="B102" s="113" t="s">
        <v>125</v>
      </c>
      <c r="C102" s="179">
        <f t="shared" si="47"/>
        <v>1</v>
      </c>
      <c r="D102" s="179">
        <f t="shared" si="48"/>
        <v>1</v>
      </c>
      <c r="E102" s="216">
        <v>1</v>
      </c>
      <c r="F102" s="216">
        <v>1</v>
      </c>
      <c r="G102" s="216"/>
      <c r="H102" s="216"/>
      <c r="I102" s="238"/>
      <c r="J102" s="238"/>
      <c r="K102" s="216"/>
      <c r="L102" s="217"/>
      <c r="N102" s="40">
        <f t="shared" si="49"/>
      </c>
      <c r="O102" s="40">
        <f t="shared" si="50"/>
      </c>
      <c r="P102" s="40"/>
      <c r="Q102" s="40">
        <f>IF(F102&gt;E102,"Er","")</f>
      </c>
      <c r="R102" s="40"/>
      <c r="S102" s="40">
        <f>IF(H102&gt;G102,"Er","")</f>
      </c>
      <c r="T102" s="40"/>
      <c r="U102" s="40">
        <f>IF(J102&gt;I102,"Er","")</f>
      </c>
      <c r="V102" s="40">
        <f>IF(K102&gt;C102,"Er","")</f>
      </c>
      <c r="W102" s="40">
        <f>IF(OR(L102&gt;D102,L102&gt;K102),"Er","")</f>
      </c>
    </row>
    <row r="103" spans="2:23" ht="15.75">
      <c r="B103" s="113" t="s">
        <v>186</v>
      </c>
      <c r="C103" s="179">
        <f t="shared" si="47"/>
        <v>4</v>
      </c>
      <c r="D103" s="179">
        <f t="shared" si="48"/>
        <v>0</v>
      </c>
      <c r="E103" s="220"/>
      <c r="F103" s="220"/>
      <c r="G103" s="220">
        <v>4</v>
      </c>
      <c r="H103" s="220"/>
      <c r="I103" s="221"/>
      <c r="J103" s="221"/>
      <c r="K103" s="220"/>
      <c r="L103" s="222"/>
      <c r="N103" s="40">
        <f t="shared" si="49"/>
      </c>
      <c r="O103" s="40">
        <f t="shared" si="50"/>
      </c>
      <c r="P103" s="40"/>
      <c r="Q103" s="40">
        <f>IF(F103&gt;E103,"Er","")</f>
      </c>
      <c r="R103" s="40"/>
      <c r="S103" s="40">
        <f>IF(H103&gt;G103,"Er","")</f>
      </c>
      <c r="T103" s="40"/>
      <c r="U103" s="40">
        <f>IF(J103&gt;I103,"Er","")</f>
      </c>
      <c r="V103" s="40">
        <f>IF(K103&gt;C103,"Er","")</f>
      </c>
      <c r="W103" s="40">
        <f>IF(OR(L103&gt;D103,L103&gt;K103),"Er","")</f>
      </c>
    </row>
    <row r="104" spans="2:23" ht="16.5" thickBot="1">
      <c r="B104" s="114" t="s">
        <v>53</v>
      </c>
      <c r="C104" s="190">
        <f t="shared" si="47"/>
        <v>4</v>
      </c>
      <c r="D104" s="190">
        <f t="shared" si="48"/>
        <v>4</v>
      </c>
      <c r="E104" s="223"/>
      <c r="F104" s="223"/>
      <c r="G104" s="223">
        <v>4</v>
      </c>
      <c r="H104" s="223">
        <v>4</v>
      </c>
      <c r="I104" s="224"/>
      <c r="J104" s="224"/>
      <c r="K104" s="223"/>
      <c r="L104" s="225"/>
      <c r="N104" s="40">
        <f t="shared" si="49"/>
      </c>
      <c r="O104" s="40">
        <f t="shared" si="50"/>
      </c>
      <c r="P104" s="40"/>
      <c r="Q104" s="40">
        <f>IF(F104&gt;E104,"Er","")</f>
      </c>
      <c r="R104" s="40"/>
      <c r="S104" s="40">
        <f>IF(H104&gt;G104,"Er","")</f>
      </c>
      <c r="T104" s="40"/>
      <c r="U104" s="40">
        <f>IF(J104&gt;I104,"Er","")</f>
      </c>
      <c r="V104" s="40">
        <f>IF(K104&gt;C104,"Er","")</f>
      </c>
      <c r="W104" s="40">
        <f>IF(OR(L104&gt;D104,L104&gt;K104),"Er","")</f>
      </c>
    </row>
    <row r="105" ht="15.75">
      <c r="B105" s="58" t="s">
        <v>111</v>
      </c>
    </row>
  </sheetData>
  <sheetProtection/>
  <mergeCells count="13">
    <mergeCell ref="B96:L96"/>
    <mergeCell ref="K3:K4"/>
    <mergeCell ref="B72:L72"/>
    <mergeCell ref="B10:L10"/>
    <mergeCell ref="B2:B4"/>
    <mergeCell ref="L3:L4"/>
    <mergeCell ref="K2:L2"/>
    <mergeCell ref="E2:J2"/>
    <mergeCell ref="E3:F3"/>
    <mergeCell ref="C2:C4"/>
    <mergeCell ref="D2:D4"/>
    <mergeCell ref="G3:H3"/>
    <mergeCell ref="I3:J3"/>
  </mergeCells>
  <dataValidations count="9">
    <dataValidation allowBlank="1" showInputMessage="1" showErrorMessage="1" errorTitle="Lçi nhËp d÷ liÖu" error="ChØ nhËp d÷ liÖu kiÓu sè, kh«ng nhËp ch÷." sqref="C97:D104 E97:L97 E53:L53 E63:L63 E16:L16 E26:L26 E48:L48 E86:L86 E76:L76 E35:L35 E73:L73 C73:D95 C11:D71 E11:L11 E5:L6 C5:D9"/>
    <dataValidation type="whole" allowBlank="1" showErrorMessage="1" errorTitle="Lỗi nhập dữ liệu" error="Chỉ nhập số tối đa 100" sqref="E98:L98 E104:L104">
      <formula1>0</formula1>
      <formula2>100</formula2>
    </dataValidation>
    <dataValidation type="whole" allowBlank="1" showErrorMessage="1" errorTitle="Lỗi nhập dữ liệu" error="Chỉ nhập số tối đa 2" sqref="E74:L74">
      <formula1>0</formula1>
      <formula2>2</formula2>
    </dataValidation>
    <dataValidation type="whole" allowBlank="1" showErrorMessage="1" errorTitle="Lỗi nhập dữ liệu" error="Chỉ nhập số tối đa 10" sqref="E99:L100 E102:L103 E75:L75">
      <formula1>0</formula1>
      <formula2>10</formula2>
    </dataValidation>
    <dataValidation type="whole" allowBlank="1" showErrorMessage="1" errorTitle="Lỗi nhập dữ liệu" error="Chỉ nhập số tối đa 5" sqref="E101:L101">
      <formula1>0</formula1>
      <formula2>5</formula2>
    </dataValidation>
    <dataValidation type="whole" allowBlank="1" showInputMessage="1" showErrorMessage="1" errorTitle="Lỗi nhập dữ liệu" error="Chỉ nhập số tối đa 300, không nhập chữ" sqref="E77:L85 E87:L95">
      <formula1>0</formula1>
      <formula2>300</formula2>
    </dataValidation>
    <dataValidation type="whole" allowBlank="1" showErrorMessage="1" errorTitle="Lỗi nhập dữ liệu" error="Chỉ nhập số tối đa 300" sqref="E49:L52 E7:L9 E12:L15">
      <formula1>0</formula1>
      <formula2>300</formula2>
    </dataValidation>
    <dataValidation type="whole" allowBlank="1" showErrorMessage="1" errorTitle="Lỗi nhập dữ liệu" error="Chỉ nhập số tối đa 3" sqref="E47:L47">
      <formula1>0</formula1>
      <formula2>3</formula2>
    </dataValidation>
    <dataValidation type="whole" allowBlank="1" showErrorMessage="1" errorTitle="Lỗi nhập dữ liệu" error="Chỉ nhập số tối đa 500" sqref="E64:L71 E54:L62 E27:L34 E17:L25 E36:L46">
      <formula1>0</formula1>
      <formula2>500</formula2>
    </dataValidation>
  </dataValidations>
  <printOptions/>
  <pageMargins left="0.748031496062992" right="0.236220472440945" top="0.511811023622047" bottom="0.511811023622047" header="0.511811023622047" footer="0.236220472440945"/>
  <pageSetup horizontalDpi="600" verticalDpi="600" orientation="portrait" paperSize="9" scale="75" r:id="rId1"/>
  <headerFooter alignWithMargins="0">
    <oddFooter>&amp;L&amp;"Times New Roman,Regular"&amp;10Phiên bản 4.0.1&amp;C&amp;"Times New Roman,Regular"&amp;10Đầu năm&amp;R&amp;"Times New Roman,Regular"&amp;10&amp;A.&amp;P</oddFooter>
  </headerFooter>
  <rowBreaks count="1" manualBreakCount="1">
    <brk id="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V139"/>
  <sheetViews>
    <sheetView showGridLines="0" showZeros="0" tabSelected="1" zoomScale="75" zoomScaleNormal="75" zoomScalePageLayoutView="0" workbookViewId="0" topLeftCell="A85">
      <selection activeCell="P103" sqref="P103"/>
    </sheetView>
  </sheetViews>
  <sheetFormatPr defaultColWidth="8.8984375" defaultRowHeight="15"/>
  <cols>
    <col min="1" max="1" width="1.59765625" style="16" customWidth="1"/>
    <col min="2" max="2" width="39" style="16" customWidth="1"/>
    <col min="3" max="3" width="8.59765625" style="47" bestFit="1" customWidth="1"/>
    <col min="4" max="8" width="7.59765625" style="47" customWidth="1"/>
    <col min="9" max="9" width="2.59765625" style="22" customWidth="1"/>
    <col min="10" max="10" width="2.69921875" style="44" customWidth="1"/>
    <col min="11" max="15" width="2.59765625" style="44" customWidth="1"/>
    <col min="16" max="22" width="9" style="16" customWidth="1"/>
    <col min="23" max="24" width="8.8984375" style="16" customWidth="1"/>
    <col min="25" max="16384" width="8.8984375" style="16" customWidth="1"/>
  </cols>
  <sheetData>
    <row r="1" spans="2:6" ht="18.75">
      <c r="B1" s="59" t="s">
        <v>133</v>
      </c>
      <c r="C1" s="72"/>
      <c r="D1" s="72"/>
      <c r="E1" s="72"/>
      <c r="F1" s="72"/>
    </row>
    <row r="2" spans="3:6" ht="9" customHeight="1" thickBot="1">
      <c r="C2" s="72"/>
      <c r="D2" s="72"/>
      <c r="E2" s="72"/>
      <c r="F2" s="72"/>
    </row>
    <row r="3" spans="2:8" ht="15.75">
      <c r="B3" s="604" t="s">
        <v>134</v>
      </c>
      <c r="C3" s="611" t="s">
        <v>37</v>
      </c>
      <c r="D3" s="594" t="s">
        <v>4</v>
      </c>
      <c r="E3" s="529"/>
      <c r="F3" s="529"/>
      <c r="G3" s="529"/>
      <c r="H3" s="530"/>
    </row>
    <row r="4" spans="2:8" ht="15.75">
      <c r="B4" s="605"/>
      <c r="C4" s="612"/>
      <c r="D4" s="602" t="s">
        <v>135</v>
      </c>
      <c r="E4" s="603"/>
      <c r="F4" s="602" t="s">
        <v>136</v>
      </c>
      <c r="G4" s="603"/>
      <c r="H4" s="590" t="s">
        <v>137</v>
      </c>
    </row>
    <row r="5" spans="2:8" ht="15.75">
      <c r="B5" s="106"/>
      <c r="C5" s="613"/>
      <c r="D5" s="60" t="s">
        <v>44</v>
      </c>
      <c r="E5" s="60" t="s">
        <v>39</v>
      </c>
      <c r="F5" s="60" t="s">
        <v>44</v>
      </c>
      <c r="G5" s="60" t="s">
        <v>39</v>
      </c>
      <c r="H5" s="591"/>
    </row>
    <row r="6" spans="2:15" ht="15.75">
      <c r="B6" s="201" t="s">
        <v>138</v>
      </c>
      <c r="C6" s="258">
        <f aca="true" t="shared" si="0" ref="C6:H6">SUM(C7:C10)</f>
        <v>31</v>
      </c>
      <c r="D6" s="259">
        <f t="shared" si="0"/>
        <v>31</v>
      </c>
      <c r="E6" s="259">
        <f t="shared" si="0"/>
        <v>0</v>
      </c>
      <c r="F6" s="259">
        <f t="shared" si="0"/>
        <v>0</v>
      </c>
      <c r="G6" s="259">
        <f t="shared" si="0"/>
        <v>0</v>
      </c>
      <c r="H6" s="260">
        <f t="shared" si="0"/>
        <v>0</v>
      </c>
      <c r="J6" s="40"/>
      <c r="K6" s="40"/>
      <c r="L6" s="40"/>
      <c r="M6" s="40"/>
      <c r="N6" s="40"/>
      <c r="O6" s="40"/>
    </row>
    <row r="7" spans="2:15" ht="15.75">
      <c r="B7" s="112" t="s">
        <v>233</v>
      </c>
      <c r="C7" s="258">
        <f>SUM(D7,F7,H7)</f>
        <v>29</v>
      </c>
      <c r="D7" s="261">
        <v>29</v>
      </c>
      <c r="E7" s="261"/>
      <c r="F7" s="261"/>
      <c r="G7" s="261"/>
      <c r="H7" s="262"/>
      <c r="J7" s="40"/>
      <c r="K7" s="40">
        <f>IF(E7&gt;D7,"Er","")</f>
      </c>
      <c r="L7" s="40"/>
      <c r="M7" s="40">
        <f>IF(G7&gt;F7,"Er","")</f>
      </c>
      <c r="N7" s="40"/>
      <c r="O7" s="40"/>
    </row>
    <row r="8" spans="2:15" ht="15.75">
      <c r="B8" s="113" t="s">
        <v>139</v>
      </c>
      <c r="C8" s="263">
        <f>SUM(D8,F8,H8)</f>
        <v>1</v>
      </c>
      <c r="D8" s="264">
        <v>1</v>
      </c>
      <c r="E8" s="264"/>
      <c r="F8" s="264"/>
      <c r="G8" s="264"/>
      <c r="H8" s="265"/>
      <c r="J8" s="40"/>
      <c r="K8" s="40">
        <f>IF(E8&gt;D8,"Er","")</f>
      </c>
      <c r="L8" s="40"/>
      <c r="M8" s="40">
        <f>IF(G8&gt;F8,"Er","")</f>
      </c>
      <c r="N8" s="40"/>
      <c r="O8" s="40"/>
    </row>
    <row r="9" spans="2:15" ht="15.75" customHeight="1">
      <c r="B9" s="113" t="s">
        <v>140</v>
      </c>
      <c r="C9" s="263">
        <f>SUM(D9,F9,H9)</f>
        <v>1</v>
      </c>
      <c r="D9" s="264">
        <v>1</v>
      </c>
      <c r="E9" s="264"/>
      <c r="F9" s="264"/>
      <c r="G9" s="264"/>
      <c r="H9" s="265"/>
      <c r="J9" s="40"/>
      <c r="K9" s="40">
        <f>IF(E9&gt;D9,"Er","")</f>
      </c>
      <c r="L9" s="40"/>
      <c r="M9" s="40">
        <f>IF(G9&gt;F9,"Er","")</f>
      </c>
      <c r="N9" s="40"/>
      <c r="O9" s="40"/>
    </row>
    <row r="10" spans="2:15" ht="15.75" customHeight="1" thickBot="1">
      <c r="B10" s="114" t="s">
        <v>141</v>
      </c>
      <c r="C10" s="271">
        <f>SUM(D10,F10,H10)</f>
        <v>0</v>
      </c>
      <c r="D10" s="266"/>
      <c r="E10" s="266"/>
      <c r="F10" s="266"/>
      <c r="G10" s="266"/>
      <c r="H10" s="267"/>
      <c r="J10" s="40"/>
      <c r="K10" s="40">
        <f>IF(E10&gt;D10,"Er","")</f>
      </c>
      <c r="L10" s="40"/>
      <c r="M10" s="40">
        <f>IF(G10&gt;F10,"Er","")</f>
      </c>
      <c r="N10" s="40"/>
      <c r="O10" s="40"/>
    </row>
    <row r="11" spans="2:5" ht="5.25" customHeight="1" thickBot="1">
      <c r="B11" s="61"/>
      <c r="D11" s="72"/>
      <c r="E11" s="72"/>
    </row>
    <row r="12" spans="2:15" ht="15.75" customHeight="1">
      <c r="B12" s="492" t="s">
        <v>142</v>
      </c>
      <c r="C12" s="619" t="s">
        <v>37</v>
      </c>
      <c r="D12" s="620"/>
      <c r="E12" s="600" t="s">
        <v>38</v>
      </c>
      <c r="F12" s="623"/>
      <c r="G12" s="623"/>
      <c r="H12" s="601"/>
      <c r="I12" s="44"/>
      <c r="M12" s="16"/>
      <c r="N12" s="16"/>
      <c r="O12" s="16"/>
    </row>
    <row r="13" spans="2:15" ht="15.75">
      <c r="B13" s="493"/>
      <c r="C13" s="621"/>
      <c r="D13" s="622"/>
      <c r="E13" s="614" t="s">
        <v>39</v>
      </c>
      <c r="F13" s="615"/>
      <c r="G13" s="614" t="s">
        <v>40</v>
      </c>
      <c r="H13" s="624"/>
      <c r="I13" s="44"/>
      <c r="M13" s="16"/>
      <c r="N13" s="16"/>
      <c r="O13" s="16"/>
    </row>
    <row r="14" spans="2:15" ht="16.5" thickBot="1">
      <c r="B14" s="62" t="s">
        <v>143</v>
      </c>
      <c r="C14" s="616"/>
      <c r="D14" s="618"/>
      <c r="E14" s="609"/>
      <c r="F14" s="610"/>
      <c r="G14" s="616"/>
      <c r="H14" s="617"/>
      <c r="J14" s="86">
        <f>IF(SUM(E14,G14)&gt;C14,"Er","")</f>
      </c>
      <c r="K14" s="86">
        <f>IF(E14&gt;C14,"Er","")</f>
      </c>
      <c r="L14" s="86">
        <f>IF(G14&gt;C14,"Er","")</f>
      </c>
      <c r="M14" s="16"/>
      <c r="N14" s="16"/>
      <c r="O14" s="16"/>
    </row>
    <row r="15" spans="4:5" ht="4.5" customHeight="1" thickBot="1">
      <c r="D15" s="72"/>
      <c r="E15" s="72"/>
    </row>
    <row r="16" spans="2:8" ht="15.75">
      <c r="B16" s="604" t="s">
        <v>144</v>
      </c>
      <c r="C16" s="611" t="s">
        <v>37</v>
      </c>
      <c r="D16" s="594" t="s">
        <v>4</v>
      </c>
      <c r="E16" s="529"/>
      <c r="F16" s="529"/>
      <c r="G16" s="529"/>
      <c r="H16" s="530"/>
    </row>
    <row r="17" spans="2:8" ht="15.75">
      <c r="B17" s="605"/>
      <c r="C17" s="612"/>
      <c r="D17" s="602" t="s">
        <v>135</v>
      </c>
      <c r="E17" s="603"/>
      <c r="F17" s="602" t="s">
        <v>136</v>
      </c>
      <c r="G17" s="603"/>
      <c r="H17" s="590" t="s">
        <v>137</v>
      </c>
    </row>
    <row r="18" spans="2:8" ht="15.75">
      <c r="B18" s="106"/>
      <c r="C18" s="613"/>
      <c r="D18" s="60" t="s">
        <v>44</v>
      </c>
      <c r="E18" s="60" t="s">
        <v>39</v>
      </c>
      <c r="F18" s="60" t="s">
        <v>44</v>
      </c>
      <c r="G18" s="60" t="s">
        <v>39</v>
      </c>
      <c r="H18" s="591"/>
    </row>
    <row r="19" spans="2:15" ht="15.75">
      <c r="B19" s="201" t="s">
        <v>145</v>
      </c>
      <c r="C19" s="259">
        <f aca="true" t="shared" si="1" ref="C19:H19">SUM(C20:C27)</f>
        <v>4</v>
      </c>
      <c r="D19" s="259">
        <f t="shared" si="1"/>
        <v>4</v>
      </c>
      <c r="E19" s="259">
        <f t="shared" si="1"/>
        <v>0</v>
      </c>
      <c r="F19" s="259">
        <f t="shared" si="1"/>
        <v>0</v>
      </c>
      <c r="G19" s="259">
        <f t="shared" si="1"/>
        <v>0</v>
      </c>
      <c r="H19" s="260">
        <f t="shared" si="1"/>
        <v>0</v>
      </c>
      <c r="J19" s="40"/>
      <c r="K19" s="40"/>
      <c r="L19" s="40"/>
      <c r="M19" s="40"/>
      <c r="N19" s="40"/>
      <c r="O19" s="40"/>
    </row>
    <row r="20" spans="2:15" ht="15.75">
      <c r="B20" s="112" t="s">
        <v>241</v>
      </c>
      <c r="C20" s="258">
        <f>SUM(D20,F20,H20)</f>
        <v>1</v>
      </c>
      <c r="D20" s="264">
        <v>1</v>
      </c>
      <c r="E20" s="264"/>
      <c r="F20" s="264"/>
      <c r="G20" s="264"/>
      <c r="H20" s="265"/>
      <c r="J20" s="40"/>
      <c r="K20" s="40">
        <f aca="true" t="shared" si="2" ref="K20:K27">IF(E20&gt;D20,"Er","")</f>
      </c>
      <c r="L20" s="40"/>
      <c r="M20" s="40">
        <f>IF(G20&gt;F20,"Er","")</f>
      </c>
      <c r="N20" s="40"/>
      <c r="O20" s="40"/>
    </row>
    <row r="21" spans="2:15" ht="15.75">
      <c r="B21" s="113" t="s">
        <v>228</v>
      </c>
      <c r="C21" s="278">
        <f aca="true" t="shared" si="3" ref="C21:C27">SUM(D21,F21,H21)</f>
        <v>0</v>
      </c>
      <c r="D21" s="264"/>
      <c r="E21" s="264"/>
      <c r="F21" s="264"/>
      <c r="G21" s="264"/>
      <c r="H21" s="265"/>
      <c r="J21" s="40"/>
      <c r="K21" s="40">
        <f t="shared" si="2"/>
      </c>
      <c r="L21" s="40"/>
      <c r="M21" s="40">
        <f aca="true" t="shared" si="4" ref="M21:M27">IF(G21&gt;F21,"Er","")</f>
      </c>
      <c r="N21" s="40"/>
      <c r="O21" s="40"/>
    </row>
    <row r="22" spans="2:15" ht="15.75">
      <c r="B22" s="113" t="s">
        <v>124</v>
      </c>
      <c r="C22" s="275">
        <f t="shared" si="3"/>
        <v>1</v>
      </c>
      <c r="D22" s="264">
        <v>1</v>
      </c>
      <c r="E22" s="264"/>
      <c r="F22" s="264"/>
      <c r="G22" s="264"/>
      <c r="H22" s="265"/>
      <c r="J22" s="40"/>
      <c r="K22" s="40">
        <f t="shared" si="2"/>
      </c>
      <c r="L22" s="40"/>
      <c r="M22" s="40">
        <f t="shared" si="4"/>
      </c>
      <c r="N22" s="40"/>
      <c r="O22" s="40"/>
    </row>
    <row r="23" spans="2:15" ht="15.75">
      <c r="B23" s="113" t="s">
        <v>146</v>
      </c>
      <c r="C23" s="268">
        <f t="shared" si="3"/>
        <v>1</v>
      </c>
      <c r="D23" s="264">
        <v>1</v>
      </c>
      <c r="E23" s="264"/>
      <c r="F23" s="264"/>
      <c r="G23" s="264"/>
      <c r="H23" s="265"/>
      <c r="J23" s="40"/>
      <c r="K23" s="40">
        <f t="shared" si="2"/>
      </c>
      <c r="L23" s="40"/>
      <c r="M23" s="40">
        <f t="shared" si="4"/>
      </c>
      <c r="N23" s="40"/>
      <c r="O23" s="40"/>
    </row>
    <row r="24" spans="2:15" ht="15.75">
      <c r="B24" s="113" t="s">
        <v>147</v>
      </c>
      <c r="C24" s="278">
        <f t="shared" si="3"/>
        <v>1</v>
      </c>
      <c r="D24" s="264">
        <v>1</v>
      </c>
      <c r="E24" s="264"/>
      <c r="F24" s="264"/>
      <c r="G24" s="264"/>
      <c r="H24" s="265"/>
      <c r="J24" s="40"/>
      <c r="K24" s="40">
        <f t="shared" si="2"/>
      </c>
      <c r="L24" s="40"/>
      <c r="M24" s="40">
        <f t="shared" si="4"/>
      </c>
      <c r="N24" s="40"/>
      <c r="O24" s="40"/>
    </row>
    <row r="25" spans="2:15" ht="15.75">
      <c r="B25" s="113" t="s">
        <v>148</v>
      </c>
      <c r="C25" s="275">
        <f t="shared" si="3"/>
        <v>0</v>
      </c>
      <c r="D25" s="264"/>
      <c r="E25" s="264"/>
      <c r="F25" s="264"/>
      <c r="G25" s="264"/>
      <c r="H25" s="265"/>
      <c r="J25" s="40"/>
      <c r="K25" s="40">
        <f t="shared" si="2"/>
      </c>
      <c r="L25" s="40"/>
      <c r="M25" s="40">
        <f t="shared" si="4"/>
      </c>
      <c r="N25" s="40"/>
      <c r="O25" s="40"/>
    </row>
    <row r="26" spans="2:15" ht="15.75">
      <c r="B26" s="115" t="s">
        <v>290</v>
      </c>
      <c r="C26" s="268">
        <f t="shared" si="3"/>
        <v>0</v>
      </c>
      <c r="D26" s="269"/>
      <c r="E26" s="269"/>
      <c r="F26" s="269"/>
      <c r="G26" s="269"/>
      <c r="H26" s="270"/>
      <c r="J26" s="40"/>
      <c r="K26" s="40">
        <f t="shared" si="2"/>
      </c>
      <c r="L26" s="40"/>
      <c r="M26" s="40">
        <f t="shared" si="4"/>
      </c>
      <c r="N26" s="40"/>
      <c r="O26" s="40"/>
    </row>
    <row r="27" spans="2:15" ht="16.5" thickBot="1">
      <c r="B27" s="114" t="s">
        <v>141</v>
      </c>
      <c r="C27" s="278">
        <f t="shared" si="3"/>
        <v>0</v>
      </c>
      <c r="D27" s="266"/>
      <c r="E27" s="266"/>
      <c r="F27" s="266"/>
      <c r="G27" s="266"/>
      <c r="H27" s="267"/>
      <c r="J27" s="40"/>
      <c r="K27" s="40">
        <f t="shared" si="2"/>
      </c>
      <c r="L27" s="40"/>
      <c r="M27" s="40">
        <f t="shared" si="4"/>
      </c>
      <c r="N27" s="40"/>
      <c r="O27" s="40"/>
    </row>
    <row r="28" spans="2:15" ht="3.75" customHeight="1" thickBot="1">
      <c r="B28" s="93"/>
      <c r="C28" s="277"/>
      <c r="D28" s="104"/>
      <c r="E28" s="104"/>
      <c r="F28" s="104"/>
      <c r="G28" s="104"/>
      <c r="H28" s="104"/>
      <c r="J28" s="68"/>
      <c r="K28" s="68"/>
      <c r="L28" s="68"/>
      <c r="M28" s="68"/>
      <c r="N28" s="68"/>
      <c r="O28" s="68"/>
    </row>
    <row r="29" spans="2:8" ht="15.75">
      <c r="B29" s="598" t="s">
        <v>277</v>
      </c>
      <c r="C29" s="595" t="s">
        <v>37</v>
      </c>
      <c r="D29" s="594" t="s">
        <v>4</v>
      </c>
      <c r="E29" s="529"/>
      <c r="F29" s="529"/>
      <c r="G29" s="529"/>
      <c r="H29" s="530"/>
    </row>
    <row r="30" spans="2:8" ht="15.75">
      <c r="B30" s="599"/>
      <c r="C30" s="596"/>
      <c r="D30" s="602" t="s">
        <v>135</v>
      </c>
      <c r="E30" s="603"/>
      <c r="F30" s="602" t="s">
        <v>136</v>
      </c>
      <c r="G30" s="603"/>
      <c r="H30" s="590" t="s">
        <v>137</v>
      </c>
    </row>
    <row r="31" spans="2:8" ht="15.75">
      <c r="B31" s="105"/>
      <c r="C31" s="597"/>
      <c r="D31" s="60" t="s">
        <v>44</v>
      </c>
      <c r="E31" s="60" t="s">
        <v>39</v>
      </c>
      <c r="F31" s="60" t="s">
        <v>44</v>
      </c>
      <c r="G31" s="60" t="s">
        <v>39</v>
      </c>
      <c r="H31" s="591"/>
    </row>
    <row r="32" spans="2:15" ht="15.75">
      <c r="B32" s="201" t="s">
        <v>145</v>
      </c>
      <c r="C32" s="259">
        <f aca="true" t="shared" si="5" ref="C32:H32">SUM(C33:C35)</f>
        <v>23</v>
      </c>
      <c r="D32" s="258">
        <f t="shared" si="5"/>
        <v>23</v>
      </c>
      <c r="E32" s="258">
        <f t="shared" si="5"/>
        <v>0</v>
      </c>
      <c r="F32" s="258">
        <f t="shared" si="5"/>
        <v>0</v>
      </c>
      <c r="G32" s="258">
        <f t="shared" si="5"/>
        <v>0</v>
      </c>
      <c r="H32" s="272">
        <f t="shared" si="5"/>
        <v>0</v>
      </c>
      <c r="J32" s="40"/>
      <c r="K32" s="40"/>
      <c r="L32" s="40"/>
      <c r="M32" s="40"/>
      <c r="N32" s="40"/>
      <c r="O32" s="40"/>
    </row>
    <row r="33" spans="2:15" ht="15.75">
      <c r="B33" s="112" t="s">
        <v>278</v>
      </c>
      <c r="C33" s="268">
        <f>SUM(D33,F33,H33)</f>
        <v>1</v>
      </c>
      <c r="D33" s="273">
        <v>1</v>
      </c>
      <c r="E33" s="273"/>
      <c r="F33" s="273"/>
      <c r="G33" s="273"/>
      <c r="H33" s="274"/>
      <c r="J33" s="40"/>
      <c r="K33" s="40">
        <f>IF(E33&gt;D33,"Er","")</f>
      </c>
      <c r="L33" s="40"/>
      <c r="M33" s="40">
        <f>IF(G33&gt;F33,"Er","")</f>
      </c>
      <c r="N33" s="40"/>
      <c r="O33" s="40"/>
    </row>
    <row r="34" spans="2:15" ht="15.75">
      <c r="B34" s="113" t="s">
        <v>279</v>
      </c>
      <c r="C34" s="268">
        <f>SUM(D34,F34,H34)</f>
        <v>10</v>
      </c>
      <c r="D34" s="264">
        <v>10</v>
      </c>
      <c r="E34" s="264"/>
      <c r="F34" s="264"/>
      <c r="G34" s="264"/>
      <c r="H34" s="265"/>
      <c r="J34" s="40"/>
      <c r="K34" s="40">
        <f>IF(E34&gt;D34,"Er","")</f>
      </c>
      <c r="L34" s="40"/>
      <c r="M34" s="40">
        <f>IF(G34&gt;F34,"Er","")</f>
      </c>
      <c r="N34" s="40"/>
      <c r="O34" s="40"/>
    </row>
    <row r="35" spans="2:15" ht="16.5" thickBot="1">
      <c r="B35" s="114" t="s">
        <v>280</v>
      </c>
      <c r="C35" s="271">
        <f>SUM(D35,F35,H35)</f>
        <v>12</v>
      </c>
      <c r="D35" s="266">
        <v>12</v>
      </c>
      <c r="E35" s="266"/>
      <c r="F35" s="266"/>
      <c r="G35" s="266"/>
      <c r="H35" s="267"/>
      <c r="J35" s="40"/>
      <c r="K35" s="40">
        <f>IF(E35&gt;D35,"Er","")</f>
      </c>
      <c r="L35" s="40"/>
      <c r="M35" s="40">
        <f>IF(G35&gt;F35,"Er","")</f>
      </c>
      <c r="N35" s="40"/>
      <c r="O35" s="40"/>
    </row>
    <row r="36" ht="4.5" customHeight="1" thickBot="1">
      <c r="B36" s="63"/>
    </row>
    <row r="37" spans="2:8" ht="15.75">
      <c r="B37" s="598" t="s">
        <v>281</v>
      </c>
      <c r="C37" s="595" t="s">
        <v>37</v>
      </c>
      <c r="D37" s="594" t="s">
        <v>4</v>
      </c>
      <c r="E37" s="529"/>
      <c r="F37" s="529"/>
      <c r="G37" s="529"/>
      <c r="H37" s="530"/>
    </row>
    <row r="38" spans="2:8" ht="15.75">
      <c r="B38" s="599"/>
      <c r="C38" s="596"/>
      <c r="D38" s="602" t="s">
        <v>135</v>
      </c>
      <c r="E38" s="603"/>
      <c r="F38" s="602" t="s">
        <v>136</v>
      </c>
      <c r="G38" s="603"/>
      <c r="H38" s="590" t="s">
        <v>137</v>
      </c>
    </row>
    <row r="39" spans="2:8" ht="15.75">
      <c r="B39" s="105"/>
      <c r="C39" s="597"/>
      <c r="D39" s="60" t="s">
        <v>44</v>
      </c>
      <c r="E39" s="60" t="s">
        <v>39</v>
      </c>
      <c r="F39" s="60" t="s">
        <v>44</v>
      </c>
      <c r="G39" s="60" t="s">
        <v>39</v>
      </c>
      <c r="H39" s="591"/>
    </row>
    <row r="40" spans="2:15" ht="15.75">
      <c r="B40" s="201" t="s">
        <v>145</v>
      </c>
      <c r="C40" s="259">
        <f aca="true" t="shared" si="6" ref="C40:H40">SUM(C41:C44)</f>
        <v>1</v>
      </c>
      <c r="D40" s="258">
        <f t="shared" si="6"/>
        <v>1</v>
      </c>
      <c r="E40" s="258">
        <f t="shared" si="6"/>
        <v>0</v>
      </c>
      <c r="F40" s="258">
        <f t="shared" si="6"/>
        <v>0</v>
      </c>
      <c r="G40" s="258">
        <f t="shared" si="6"/>
        <v>0</v>
      </c>
      <c r="H40" s="272">
        <f t="shared" si="6"/>
        <v>0</v>
      </c>
      <c r="J40" s="40"/>
      <c r="K40" s="40"/>
      <c r="L40" s="40"/>
      <c r="M40" s="40"/>
      <c r="N40" s="40"/>
      <c r="O40" s="40"/>
    </row>
    <row r="41" spans="2:15" ht="15.75">
      <c r="B41" s="112" t="s">
        <v>230</v>
      </c>
      <c r="C41" s="268">
        <f>SUM(D41,F41,H41)</f>
        <v>1</v>
      </c>
      <c r="D41" s="273">
        <v>1</v>
      </c>
      <c r="E41" s="273"/>
      <c r="F41" s="273"/>
      <c r="G41" s="273"/>
      <c r="H41" s="274"/>
      <c r="J41" s="40"/>
      <c r="K41" s="40">
        <f>IF(E41&gt;D41,"Er","")</f>
      </c>
      <c r="L41" s="40"/>
      <c r="M41" s="40">
        <f>IF(G41&gt;F41,"Er","")</f>
      </c>
      <c r="N41" s="40"/>
      <c r="O41" s="40"/>
    </row>
    <row r="42" spans="2:15" ht="15.75">
      <c r="B42" s="113" t="s">
        <v>181</v>
      </c>
      <c r="C42" s="268">
        <f>SUM(D42,F42,H42)</f>
        <v>0</v>
      </c>
      <c r="D42" s="264"/>
      <c r="E42" s="264"/>
      <c r="F42" s="264"/>
      <c r="G42" s="264"/>
      <c r="H42" s="265"/>
      <c r="J42" s="40"/>
      <c r="K42" s="40">
        <f>IF(E42&gt;D42,"Er","")</f>
      </c>
      <c r="L42" s="40"/>
      <c r="M42" s="40">
        <f>IF(G42&gt;F42,"Er","")</f>
      </c>
      <c r="N42" s="40"/>
      <c r="O42" s="40"/>
    </row>
    <row r="43" spans="2:15" ht="15.75">
      <c r="B43" s="113" t="s">
        <v>182</v>
      </c>
      <c r="C43" s="268">
        <f>SUM(D43,F43,H43)</f>
        <v>0</v>
      </c>
      <c r="D43" s="264"/>
      <c r="E43" s="264"/>
      <c r="F43" s="264"/>
      <c r="G43" s="264"/>
      <c r="H43" s="265"/>
      <c r="J43" s="40"/>
      <c r="K43" s="40">
        <f>IF(E43&gt;D43,"Er","")</f>
      </c>
      <c r="L43" s="40"/>
      <c r="M43" s="40">
        <f>IF(G43&gt;F43,"Er","")</f>
      </c>
      <c r="N43" s="40"/>
      <c r="O43" s="40"/>
    </row>
    <row r="44" spans="2:15" ht="16.5" thickBot="1">
      <c r="B44" s="114" t="s">
        <v>141</v>
      </c>
      <c r="C44" s="275">
        <f>SUM(D44,F44,H44)</f>
        <v>0</v>
      </c>
      <c r="D44" s="266"/>
      <c r="E44" s="266"/>
      <c r="F44" s="266"/>
      <c r="G44" s="266"/>
      <c r="H44" s="267"/>
      <c r="J44" s="40"/>
      <c r="K44" s="40">
        <f>IF(E44&gt;D44,"Er","")</f>
      </c>
      <c r="L44" s="40"/>
      <c r="M44" s="40">
        <f>IF(G44&gt;F44,"Er","")</f>
      </c>
      <c r="N44" s="40"/>
      <c r="O44" s="40"/>
    </row>
    <row r="45" spans="3:16" s="25" customFormat="1" ht="4.5" customHeight="1" thickBot="1">
      <c r="C45" s="276"/>
      <c r="D45" s="64"/>
      <c r="E45" s="64"/>
      <c r="F45" s="64"/>
      <c r="G45" s="64"/>
      <c r="H45" s="64"/>
      <c r="I45" s="65"/>
      <c r="J45" s="16"/>
      <c r="K45" s="16"/>
      <c r="L45" s="16"/>
      <c r="M45" s="16"/>
      <c r="N45" s="16"/>
      <c r="O45" s="16"/>
      <c r="P45" s="16"/>
    </row>
    <row r="46" spans="2:15" ht="15.75">
      <c r="B46" s="604" t="s">
        <v>282</v>
      </c>
      <c r="C46" s="611" t="s">
        <v>37</v>
      </c>
      <c r="D46" s="594" t="s">
        <v>4</v>
      </c>
      <c r="E46" s="529"/>
      <c r="F46" s="529"/>
      <c r="G46" s="529"/>
      <c r="H46" s="530"/>
      <c r="J46" s="16"/>
      <c r="K46" s="16"/>
      <c r="L46" s="16"/>
      <c r="M46" s="16"/>
      <c r="N46" s="16"/>
      <c r="O46" s="16"/>
    </row>
    <row r="47" spans="2:8" ht="15.75">
      <c r="B47" s="605"/>
      <c r="C47" s="612"/>
      <c r="D47" s="602" t="s">
        <v>135</v>
      </c>
      <c r="E47" s="603"/>
      <c r="F47" s="602" t="s">
        <v>136</v>
      </c>
      <c r="G47" s="603"/>
      <c r="H47" s="590" t="s">
        <v>137</v>
      </c>
    </row>
    <row r="48" spans="2:8" ht="15.75">
      <c r="B48" s="106"/>
      <c r="C48" s="613"/>
      <c r="D48" s="60" t="s">
        <v>44</v>
      </c>
      <c r="E48" s="60" t="s">
        <v>39</v>
      </c>
      <c r="F48" s="60" t="s">
        <v>44</v>
      </c>
      <c r="G48" s="60" t="s">
        <v>39</v>
      </c>
      <c r="H48" s="591"/>
    </row>
    <row r="49" spans="2:15" ht="15.75">
      <c r="B49" s="201" t="s">
        <v>149</v>
      </c>
      <c r="C49" s="259">
        <f aca="true" t="shared" si="7" ref="C49:H49">SUM(C50:C58)</f>
        <v>6</v>
      </c>
      <c r="D49" s="258">
        <f t="shared" si="7"/>
        <v>6</v>
      </c>
      <c r="E49" s="258">
        <f t="shared" si="7"/>
        <v>0</v>
      </c>
      <c r="F49" s="258">
        <f t="shared" si="7"/>
        <v>0</v>
      </c>
      <c r="G49" s="258">
        <f t="shared" si="7"/>
        <v>0</v>
      </c>
      <c r="H49" s="272">
        <f t="shared" si="7"/>
        <v>0</v>
      </c>
      <c r="J49" s="40"/>
      <c r="K49" s="40"/>
      <c r="L49" s="40"/>
      <c r="M49" s="40"/>
      <c r="N49" s="40"/>
      <c r="O49" s="40"/>
    </row>
    <row r="50" spans="2:15" ht="15.75">
      <c r="B50" s="112" t="s">
        <v>231</v>
      </c>
      <c r="C50" s="268">
        <f>SUM(D50,F50,H50)</f>
        <v>1</v>
      </c>
      <c r="D50" s="273">
        <v>1</v>
      </c>
      <c r="E50" s="273"/>
      <c r="F50" s="273"/>
      <c r="G50" s="273"/>
      <c r="H50" s="274"/>
      <c r="J50" s="40"/>
      <c r="K50" s="40">
        <f aca="true" t="shared" si="8" ref="K50:K58">IF(E50&gt;D50,"Er","")</f>
      </c>
      <c r="L50" s="40"/>
      <c r="M50" s="40">
        <f>IF(G50&gt;F50,"Er","")</f>
      </c>
      <c r="N50" s="40"/>
      <c r="O50" s="40"/>
    </row>
    <row r="51" spans="2:15" ht="15.75">
      <c r="B51" s="113" t="s">
        <v>150</v>
      </c>
      <c r="C51" s="268">
        <f aca="true" t="shared" si="9" ref="C51:C58">SUM(D51,F51,H51)</f>
        <v>2</v>
      </c>
      <c r="D51" s="264">
        <v>2</v>
      </c>
      <c r="E51" s="264"/>
      <c r="F51" s="264"/>
      <c r="G51" s="264"/>
      <c r="H51" s="265"/>
      <c r="J51" s="40"/>
      <c r="K51" s="40">
        <f t="shared" si="8"/>
      </c>
      <c r="L51" s="40"/>
      <c r="M51" s="40">
        <f aca="true" t="shared" si="10" ref="M51:M58">IF(G51&gt;F51,"Er","")</f>
      </c>
      <c r="N51" s="40"/>
      <c r="O51" s="40"/>
    </row>
    <row r="52" spans="2:15" ht="15.75">
      <c r="B52" s="113" t="s">
        <v>151</v>
      </c>
      <c r="C52" s="268">
        <f t="shared" si="9"/>
        <v>0</v>
      </c>
      <c r="D52" s="264"/>
      <c r="E52" s="264"/>
      <c r="F52" s="264"/>
      <c r="G52" s="264"/>
      <c r="H52" s="265"/>
      <c r="J52" s="40"/>
      <c r="K52" s="40">
        <f t="shared" si="8"/>
      </c>
      <c r="L52" s="40"/>
      <c r="M52" s="40">
        <f t="shared" si="10"/>
      </c>
      <c r="N52" s="40"/>
      <c r="O52" s="40"/>
    </row>
    <row r="53" spans="2:15" ht="15.75">
      <c r="B53" s="113" t="s">
        <v>152</v>
      </c>
      <c r="C53" s="268">
        <f t="shared" si="9"/>
        <v>1</v>
      </c>
      <c r="D53" s="264">
        <v>1</v>
      </c>
      <c r="E53" s="264"/>
      <c r="F53" s="264"/>
      <c r="G53" s="264"/>
      <c r="H53" s="265"/>
      <c r="J53" s="40"/>
      <c r="K53" s="40">
        <f t="shared" si="8"/>
      </c>
      <c r="L53" s="40"/>
      <c r="M53" s="40">
        <f t="shared" si="10"/>
      </c>
      <c r="N53" s="40"/>
      <c r="O53" s="40"/>
    </row>
    <row r="54" spans="2:15" ht="15.75">
      <c r="B54" s="113" t="s">
        <v>153</v>
      </c>
      <c r="C54" s="268">
        <f t="shared" si="9"/>
        <v>1</v>
      </c>
      <c r="D54" s="264">
        <v>1</v>
      </c>
      <c r="E54" s="264"/>
      <c r="F54" s="264"/>
      <c r="G54" s="264"/>
      <c r="H54" s="265"/>
      <c r="J54" s="40"/>
      <c r="K54" s="40">
        <f t="shared" si="8"/>
      </c>
      <c r="L54" s="40"/>
      <c r="M54" s="40">
        <f t="shared" si="10"/>
      </c>
      <c r="N54" s="40"/>
      <c r="O54" s="40"/>
    </row>
    <row r="55" spans="2:15" ht="15.75">
      <c r="B55" s="113" t="s">
        <v>154</v>
      </c>
      <c r="C55" s="268">
        <f t="shared" si="9"/>
        <v>0</v>
      </c>
      <c r="D55" s="264"/>
      <c r="E55" s="264"/>
      <c r="F55" s="264"/>
      <c r="G55" s="264"/>
      <c r="H55" s="265"/>
      <c r="J55" s="40"/>
      <c r="K55" s="40">
        <f t="shared" si="8"/>
      </c>
      <c r="L55" s="40"/>
      <c r="M55" s="40">
        <f t="shared" si="10"/>
      </c>
      <c r="N55" s="40"/>
      <c r="O55" s="40"/>
    </row>
    <row r="56" spans="2:15" ht="15.75">
      <c r="B56" s="116" t="s">
        <v>255</v>
      </c>
      <c r="C56" s="268">
        <f t="shared" si="9"/>
        <v>0</v>
      </c>
      <c r="D56" s="264"/>
      <c r="E56" s="264"/>
      <c r="F56" s="264"/>
      <c r="G56" s="264"/>
      <c r="H56" s="265"/>
      <c r="J56" s="40"/>
      <c r="K56" s="40">
        <f t="shared" si="8"/>
      </c>
      <c r="L56" s="40"/>
      <c r="M56" s="40">
        <f t="shared" si="10"/>
      </c>
      <c r="N56" s="40"/>
      <c r="O56" s="40"/>
    </row>
    <row r="57" spans="2:15" ht="15.75">
      <c r="B57" s="113" t="s">
        <v>155</v>
      </c>
      <c r="C57" s="268">
        <f t="shared" si="9"/>
        <v>1</v>
      </c>
      <c r="D57" s="264">
        <v>1</v>
      </c>
      <c r="E57" s="264"/>
      <c r="F57" s="264"/>
      <c r="G57" s="264"/>
      <c r="H57" s="265"/>
      <c r="J57" s="40"/>
      <c r="K57" s="40">
        <f t="shared" si="8"/>
      </c>
      <c r="L57" s="40"/>
      <c r="M57" s="40">
        <f t="shared" si="10"/>
      </c>
      <c r="N57" s="40"/>
      <c r="O57" s="40"/>
    </row>
    <row r="58" spans="2:15" ht="16.5" thickBot="1">
      <c r="B58" s="114" t="s">
        <v>141</v>
      </c>
      <c r="C58" s="271">
        <f t="shared" si="9"/>
        <v>0</v>
      </c>
      <c r="D58" s="266"/>
      <c r="E58" s="266"/>
      <c r="F58" s="266"/>
      <c r="G58" s="266"/>
      <c r="H58" s="267"/>
      <c r="J58" s="40"/>
      <c r="K58" s="40">
        <f t="shared" si="8"/>
      </c>
      <c r="L58" s="40"/>
      <c r="M58" s="40">
        <f t="shared" si="10"/>
      </c>
      <c r="N58" s="40"/>
      <c r="O58" s="40"/>
    </row>
    <row r="59" spans="2:15" ht="4.5" customHeight="1" thickBot="1">
      <c r="B59" s="67"/>
      <c r="C59" s="13"/>
      <c r="D59" s="54"/>
      <c r="E59" s="54"/>
      <c r="F59" s="54"/>
      <c r="G59" s="54"/>
      <c r="H59" s="54"/>
      <c r="J59" s="68"/>
      <c r="K59" s="68"/>
      <c r="L59" s="68"/>
      <c r="M59" s="68"/>
      <c r="N59" s="68"/>
      <c r="O59" s="68"/>
    </row>
    <row r="60" spans="2:8" ht="15.75">
      <c r="B60" s="598" t="s">
        <v>283</v>
      </c>
      <c r="C60" s="595" t="s">
        <v>37</v>
      </c>
      <c r="D60" s="594" t="s">
        <v>4</v>
      </c>
      <c r="E60" s="529"/>
      <c r="F60" s="529"/>
      <c r="G60" s="529"/>
      <c r="H60" s="530"/>
    </row>
    <row r="61" spans="2:8" ht="15.75">
      <c r="B61" s="599"/>
      <c r="C61" s="596"/>
      <c r="D61" s="602" t="s">
        <v>135</v>
      </c>
      <c r="E61" s="603"/>
      <c r="F61" s="602" t="s">
        <v>136</v>
      </c>
      <c r="G61" s="603"/>
      <c r="H61" s="590" t="s">
        <v>137</v>
      </c>
    </row>
    <row r="62" spans="2:8" ht="15.75">
      <c r="B62" s="105"/>
      <c r="C62" s="597"/>
      <c r="D62" s="60" t="s">
        <v>44</v>
      </c>
      <c r="E62" s="60" t="s">
        <v>39</v>
      </c>
      <c r="F62" s="60" t="s">
        <v>44</v>
      </c>
      <c r="G62" s="60" t="s">
        <v>39</v>
      </c>
      <c r="H62" s="591"/>
    </row>
    <row r="63" spans="2:15" ht="15.75">
      <c r="B63" s="201" t="s">
        <v>145</v>
      </c>
      <c r="C63" s="259">
        <f aca="true" t="shared" si="11" ref="C63:H63">SUM(C64:C66)</f>
        <v>2</v>
      </c>
      <c r="D63" s="258">
        <f t="shared" si="11"/>
        <v>2</v>
      </c>
      <c r="E63" s="258">
        <f t="shared" si="11"/>
        <v>0</v>
      </c>
      <c r="F63" s="258">
        <f t="shared" si="11"/>
        <v>0</v>
      </c>
      <c r="G63" s="258">
        <f t="shared" si="11"/>
        <v>0</v>
      </c>
      <c r="H63" s="272">
        <f t="shared" si="11"/>
        <v>0</v>
      </c>
      <c r="J63" s="40"/>
      <c r="K63" s="40"/>
      <c r="L63" s="40"/>
      <c r="M63" s="40"/>
      <c r="N63" s="40"/>
      <c r="O63" s="40"/>
    </row>
    <row r="64" spans="2:15" ht="15.75">
      <c r="B64" s="112" t="s">
        <v>232</v>
      </c>
      <c r="C64" s="268">
        <f>SUM(D64,F64,H64)</f>
        <v>1</v>
      </c>
      <c r="D64" s="273">
        <v>1</v>
      </c>
      <c r="E64" s="273"/>
      <c r="F64" s="273"/>
      <c r="G64" s="273"/>
      <c r="H64" s="274"/>
      <c r="J64" s="40"/>
      <c r="K64" s="40">
        <f>IF(E64&gt;D64,"Er","")</f>
      </c>
      <c r="L64" s="40"/>
      <c r="M64" s="40">
        <f>IF(G64&gt;F64,"Er","")</f>
      </c>
      <c r="N64" s="40"/>
      <c r="O64" s="40"/>
    </row>
    <row r="65" spans="2:15" ht="15.75">
      <c r="B65" s="113" t="s">
        <v>183</v>
      </c>
      <c r="C65" s="275">
        <f>SUM(D65,F65,H65)</f>
        <v>1</v>
      </c>
      <c r="D65" s="264">
        <v>1</v>
      </c>
      <c r="E65" s="264"/>
      <c r="F65" s="264"/>
      <c r="G65" s="264"/>
      <c r="H65" s="265"/>
      <c r="J65" s="40"/>
      <c r="K65" s="40">
        <f>IF(E65&gt;D65,"Er","")</f>
      </c>
      <c r="L65" s="40"/>
      <c r="M65" s="40">
        <f>IF(G65&gt;F65,"Er","")</f>
      </c>
      <c r="N65" s="40"/>
      <c r="O65" s="40"/>
    </row>
    <row r="66" spans="2:15" ht="16.5" thickBot="1">
      <c r="B66" s="114" t="s">
        <v>141</v>
      </c>
      <c r="C66" s="271">
        <f>SUM(D66,F66,H66)</f>
        <v>0</v>
      </c>
      <c r="D66" s="266"/>
      <c r="E66" s="266"/>
      <c r="F66" s="266"/>
      <c r="G66" s="266"/>
      <c r="H66" s="267"/>
      <c r="J66" s="40"/>
      <c r="K66" s="40">
        <f>IF(E66&gt;D66,"Er","")</f>
      </c>
      <c r="L66" s="40"/>
      <c r="M66" s="40">
        <f>IF(G66&gt;F66,"Er","")</f>
      </c>
      <c r="N66" s="40"/>
      <c r="O66" s="40"/>
    </row>
    <row r="67" spans="3:15" s="25" customFormat="1" ht="4.5" customHeight="1" thickBot="1">
      <c r="C67" s="64"/>
      <c r="D67" s="64"/>
      <c r="E67" s="64"/>
      <c r="F67" s="64"/>
      <c r="G67" s="64"/>
      <c r="H67" s="64"/>
      <c r="I67" s="65"/>
      <c r="J67" s="66"/>
      <c r="K67" s="66"/>
      <c r="L67" s="66"/>
      <c r="M67" s="66"/>
      <c r="N67" s="66"/>
      <c r="O67" s="66"/>
    </row>
    <row r="68" spans="2:8" ht="15.75">
      <c r="B68" s="606" t="s">
        <v>199</v>
      </c>
      <c r="C68" s="607"/>
      <c r="D68" s="607"/>
      <c r="E68" s="607"/>
      <c r="F68" s="608"/>
      <c r="G68" s="600" t="s">
        <v>37</v>
      </c>
      <c r="H68" s="601"/>
    </row>
    <row r="69" spans="2:10" ht="15.75">
      <c r="B69" s="570" t="s">
        <v>156</v>
      </c>
      <c r="C69" s="571"/>
      <c r="D69" s="571"/>
      <c r="E69" s="117"/>
      <c r="F69" s="118"/>
      <c r="G69" s="572"/>
      <c r="H69" s="573"/>
      <c r="J69" s="89"/>
    </row>
    <row r="70" spans="2:10" ht="15.75">
      <c r="B70" s="588" t="s">
        <v>157</v>
      </c>
      <c r="C70" s="589"/>
      <c r="D70" s="589"/>
      <c r="E70" s="388"/>
      <c r="F70" s="389"/>
      <c r="G70" s="549"/>
      <c r="H70" s="550"/>
      <c r="J70" s="89"/>
    </row>
    <row r="71" spans="2:10" ht="18.75">
      <c r="B71" s="385" t="s">
        <v>177</v>
      </c>
      <c r="C71" s="109"/>
      <c r="D71" s="109"/>
      <c r="E71" s="386"/>
      <c r="F71" s="386"/>
      <c r="G71" s="109"/>
      <c r="H71" s="387"/>
      <c r="J71" s="89"/>
    </row>
    <row r="72" spans="2:10" ht="15.75">
      <c r="B72" s="570" t="s">
        <v>158</v>
      </c>
      <c r="C72" s="571"/>
      <c r="D72" s="571"/>
      <c r="E72" s="117"/>
      <c r="F72" s="119"/>
      <c r="G72" s="572">
        <v>9409</v>
      </c>
      <c r="H72" s="573"/>
      <c r="J72" s="40">
        <f>IF(OR(G72&lt;G73,G72&lt;G74,G72&lt;G75,G72&lt;SUM(G73:G74)),"Er","")</f>
      </c>
    </row>
    <row r="73" spans="2:10" ht="15.75">
      <c r="B73" s="592" t="s">
        <v>217</v>
      </c>
      <c r="C73" s="593"/>
      <c r="D73" s="593"/>
      <c r="E73" s="120"/>
      <c r="F73" s="121"/>
      <c r="G73" s="574">
        <v>9409</v>
      </c>
      <c r="H73" s="575"/>
      <c r="J73" s="40">
        <f>IF(G73&gt;G72,"Er","")</f>
      </c>
    </row>
    <row r="74" spans="1:22" s="44" customFormat="1" ht="15.75">
      <c r="A74" s="16"/>
      <c r="B74" s="586" t="s">
        <v>218</v>
      </c>
      <c r="C74" s="587"/>
      <c r="D74" s="587"/>
      <c r="E74" s="122"/>
      <c r="F74" s="121"/>
      <c r="G74" s="574"/>
      <c r="H74" s="575"/>
      <c r="I74" s="22"/>
      <c r="J74" s="40">
        <f>IF(G74&gt;G72,"Er","")</f>
      </c>
      <c r="P74" s="16"/>
      <c r="Q74" s="16"/>
      <c r="R74" s="16"/>
      <c r="S74" s="16"/>
      <c r="T74" s="16"/>
      <c r="U74" s="16"/>
      <c r="V74" s="16"/>
    </row>
    <row r="75" spans="1:22" s="44" customFormat="1" ht="15.75">
      <c r="A75" s="16"/>
      <c r="B75" s="547" t="s">
        <v>219</v>
      </c>
      <c r="C75" s="548"/>
      <c r="D75" s="548"/>
      <c r="E75" s="123"/>
      <c r="F75" s="124"/>
      <c r="G75" s="549">
        <v>2000</v>
      </c>
      <c r="H75" s="550"/>
      <c r="I75" s="22"/>
      <c r="J75" s="40">
        <f>IF(G75&gt;G72,"Er","")</f>
      </c>
      <c r="P75" s="16"/>
      <c r="Q75" s="16"/>
      <c r="R75" s="16"/>
      <c r="S75" s="16"/>
      <c r="T75" s="16"/>
      <c r="U75" s="16"/>
      <c r="V75" s="16"/>
    </row>
    <row r="76" spans="1:22" s="44" customFormat="1" ht="18.75">
      <c r="A76" s="16"/>
      <c r="B76" s="566" t="s">
        <v>252</v>
      </c>
      <c r="C76" s="567"/>
      <c r="D76" s="567"/>
      <c r="E76" s="202"/>
      <c r="F76" s="202"/>
      <c r="G76" s="568">
        <f>SUM(G77:G81,G85:G89)</f>
        <v>2260</v>
      </c>
      <c r="H76" s="569"/>
      <c r="I76" s="22"/>
      <c r="J76" s="89"/>
      <c r="P76" s="16"/>
      <c r="Q76" s="16"/>
      <c r="R76" s="16"/>
      <c r="S76" s="16"/>
      <c r="T76" s="16"/>
      <c r="U76" s="16"/>
      <c r="V76" s="16"/>
    </row>
    <row r="77" spans="1:22" s="44" customFormat="1" ht="15.75">
      <c r="A77" s="16"/>
      <c r="B77" s="570" t="s">
        <v>233</v>
      </c>
      <c r="C77" s="571"/>
      <c r="D77" s="571"/>
      <c r="E77" s="125"/>
      <c r="F77" s="127"/>
      <c r="G77" s="574">
        <v>1508</v>
      </c>
      <c r="H77" s="575"/>
      <c r="I77" s="22"/>
      <c r="J77" s="40">
        <f>IF(OR(AND(G77&lt;&gt;0,C7=0),AND(C7&lt;&gt;0,G77=0)),"Er","")</f>
      </c>
      <c r="P77" s="16"/>
      <c r="Q77" s="16"/>
      <c r="R77" s="16"/>
      <c r="S77" s="16"/>
      <c r="T77" s="16"/>
      <c r="U77" s="16"/>
      <c r="V77" s="16"/>
    </row>
    <row r="78" spans="1:22" s="44" customFormat="1" ht="15.75">
      <c r="A78" s="16"/>
      <c r="B78" s="543" t="s">
        <v>139</v>
      </c>
      <c r="C78" s="544"/>
      <c r="D78" s="544"/>
      <c r="E78" s="128"/>
      <c r="F78" s="128"/>
      <c r="G78" s="574">
        <v>52</v>
      </c>
      <c r="H78" s="575"/>
      <c r="I78" s="22"/>
      <c r="J78" s="40">
        <f>IF(OR(AND(G78&lt;&gt;0,C8=0),AND(C8&lt;&gt;0,G78=0)),"Er","")</f>
      </c>
      <c r="P78" s="16"/>
      <c r="Q78" s="16"/>
      <c r="R78" s="16"/>
      <c r="S78" s="16"/>
      <c r="T78" s="16"/>
      <c r="U78" s="16"/>
      <c r="V78" s="16"/>
    </row>
    <row r="79" spans="1:22" s="44" customFormat="1" ht="15.75">
      <c r="A79" s="16"/>
      <c r="B79" s="543" t="s">
        <v>140</v>
      </c>
      <c r="C79" s="544"/>
      <c r="D79" s="544"/>
      <c r="E79" s="128"/>
      <c r="F79" s="128"/>
      <c r="G79" s="574">
        <v>52</v>
      </c>
      <c r="H79" s="575"/>
      <c r="I79" s="22"/>
      <c r="J79" s="40">
        <f>IF(OR(AND(G79&lt;&gt;0,C9=0),AND(C9&lt;&gt;0,G79=0)),"Er","")</f>
      </c>
      <c r="P79" s="16"/>
      <c r="Q79" s="16"/>
      <c r="R79" s="16"/>
      <c r="S79" s="16"/>
      <c r="T79" s="16"/>
      <c r="U79" s="16"/>
      <c r="V79" s="16"/>
    </row>
    <row r="80" spans="1:22" s="44" customFormat="1" ht="15.75">
      <c r="A80" s="16"/>
      <c r="B80" s="543" t="s">
        <v>239</v>
      </c>
      <c r="C80" s="544"/>
      <c r="D80" s="544"/>
      <c r="E80" s="128"/>
      <c r="F80" s="128"/>
      <c r="G80" s="574">
        <v>496</v>
      </c>
      <c r="H80" s="575"/>
      <c r="I80" s="22"/>
      <c r="J80" s="40">
        <f>IF(OR(AND(G80&lt;&gt;0,C20=0),AND(C20&lt;&gt;0,G80=0)),"Er","")</f>
      </c>
      <c r="P80" s="16"/>
      <c r="Q80" s="16"/>
      <c r="R80" s="16"/>
      <c r="S80" s="16"/>
      <c r="T80" s="16"/>
      <c r="U80" s="16"/>
      <c r="V80" s="16"/>
    </row>
    <row r="81" spans="1:22" s="44" customFormat="1" ht="15.75">
      <c r="A81" s="16"/>
      <c r="B81" s="543" t="s">
        <v>240</v>
      </c>
      <c r="C81" s="544"/>
      <c r="D81" s="544"/>
      <c r="E81" s="128"/>
      <c r="F81" s="128"/>
      <c r="G81" s="574"/>
      <c r="H81" s="575"/>
      <c r="I81" s="22"/>
      <c r="J81" s="40">
        <f>IF(OR(AND(G81&lt;&gt;0,C21=0),AND(C21&lt;&gt;0,G81=0)),"Er","")</f>
      </c>
      <c r="P81" s="16"/>
      <c r="Q81" s="16"/>
      <c r="R81" s="16"/>
      <c r="S81" s="16"/>
      <c r="T81" s="16"/>
      <c r="U81" s="16"/>
      <c r="V81" s="16"/>
    </row>
    <row r="82" spans="1:22" s="44" customFormat="1" ht="15.75">
      <c r="A82" s="16"/>
      <c r="B82" s="578" t="s">
        <v>242</v>
      </c>
      <c r="C82" s="579"/>
      <c r="D82" s="579"/>
      <c r="E82" s="128"/>
      <c r="F82" s="128"/>
      <c r="G82" s="574"/>
      <c r="H82" s="575"/>
      <c r="I82" s="22"/>
      <c r="J82" s="40">
        <f>IF(OR(G82&gt;G81,AND(G81&lt;&gt;0,G82=0,G83=0)),"Er","")</f>
      </c>
      <c r="P82" s="16"/>
      <c r="Q82" s="16"/>
      <c r="R82" s="16"/>
      <c r="S82" s="16"/>
      <c r="T82" s="16"/>
      <c r="U82" s="16"/>
      <c r="V82" s="16"/>
    </row>
    <row r="83" spans="1:22" s="44" customFormat="1" ht="15.75">
      <c r="A83" s="16"/>
      <c r="B83" s="580" t="s">
        <v>243</v>
      </c>
      <c r="C83" s="581"/>
      <c r="D83" s="581"/>
      <c r="E83" s="128"/>
      <c r="F83" s="128"/>
      <c r="G83" s="574"/>
      <c r="H83" s="575"/>
      <c r="I83" s="22"/>
      <c r="J83" s="40">
        <f>IF(OR(G83&gt;G81,AND(G81&lt;&gt;0,G82=0,G83=0)),"Er","")</f>
      </c>
      <c r="P83" s="16"/>
      <c r="Q83" s="16"/>
      <c r="R83" s="16"/>
      <c r="S83" s="16"/>
      <c r="T83" s="16"/>
      <c r="U83" s="16"/>
      <c r="V83" s="16"/>
    </row>
    <row r="84" spans="1:22" s="44" customFormat="1" ht="15.75">
      <c r="A84" s="16"/>
      <c r="B84" s="582" t="s">
        <v>407</v>
      </c>
      <c r="C84" s="583"/>
      <c r="D84" s="583"/>
      <c r="E84" s="130"/>
      <c r="F84" s="130"/>
      <c r="G84" s="584"/>
      <c r="H84" s="585"/>
      <c r="I84" s="22"/>
      <c r="J84" s="40">
        <f>IF(OR(AND(G84&lt;&gt;0,C26=0),AND(C26&lt;&gt;0,G84=0)),"Er","")</f>
      </c>
      <c r="P84" s="16"/>
      <c r="Q84" s="16"/>
      <c r="R84" s="16"/>
      <c r="S84" s="16"/>
      <c r="T84" s="16"/>
      <c r="U84" s="16"/>
      <c r="V84" s="16"/>
    </row>
    <row r="85" spans="1:22" s="44" customFormat="1" ht="15.75">
      <c r="A85" s="16"/>
      <c r="B85" s="582" t="s">
        <v>257</v>
      </c>
      <c r="C85" s="583"/>
      <c r="D85" s="583"/>
      <c r="E85" s="130"/>
      <c r="F85" s="130"/>
      <c r="G85" s="584"/>
      <c r="H85" s="585"/>
      <c r="I85" s="22"/>
      <c r="J85" s="40">
        <f>IF(OR(AND(G85&lt;&gt;0,C27=0),AND(C27&lt;&gt;0,G85=0)),"Er","")</f>
      </c>
      <c r="P85" s="16"/>
      <c r="Q85" s="16"/>
      <c r="R85" s="16"/>
      <c r="S85" s="16"/>
      <c r="T85" s="16"/>
      <c r="U85" s="16"/>
      <c r="V85" s="16"/>
    </row>
    <row r="86" spans="1:22" s="44" customFormat="1" ht="15.75">
      <c r="A86" s="16"/>
      <c r="B86" s="543" t="s">
        <v>124</v>
      </c>
      <c r="C86" s="544"/>
      <c r="D86" s="544"/>
      <c r="E86" s="128"/>
      <c r="F86" s="128"/>
      <c r="G86" s="574">
        <v>88</v>
      </c>
      <c r="H86" s="575"/>
      <c r="I86" s="22"/>
      <c r="J86" s="40">
        <f>IF(OR(AND(G86&lt;&gt;0,C22=0),AND(C22&lt;&gt;0,G86=0)),"Er","")</f>
      </c>
      <c r="P86" s="16"/>
      <c r="Q86" s="16"/>
      <c r="R86" s="16"/>
      <c r="S86" s="16"/>
      <c r="T86" s="16"/>
      <c r="U86" s="16"/>
      <c r="V86" s="16"/>
    </row>
    <row r="87" spans="1:22" s="44" customFormat="1" ht="15.75">
      <c r="A87" s="16"/>
      <c r="B87" s="543" t="s">
        <v>256</v>
      </c>
      <c r="C87" s="544"/>
      <c r="D87" s="544"/>
      <c r="E87" s="128"/>
      <c r="F87" s="128"/>
      <c r="G87" s="574">
        <v>64</v>
      </c>
      <c r="H87" s="575"/>
      <c r="I87" s="22"/>
      <c r="J87" s="40">
        <f>IF(OR(AND(G87&lt;&gt;0,C41=0),AND(C41&lt;&gt;0,G87=0)),"Er","")</f>
      </c>
      <c r="P87" s="16"/>
      <c r="Q87" s="16"/>
      <c r="R87" s="16"/>
      <c r="S87" s="16"/>
      <c r="T87" s="16"/>
      <c r="U87" s="16"/>
      <c r="V87" s="16"/>
    </row>
    <row r="88" spans="1:22" s="44" customFormat="1" ht="15.75">
      <c r="A88" s="16"/>
      <c r="B88" s="543" t="s">
        <v>181</v>
      </c>
      <c r="C88" s="544"/>
      <c r="D88" s="544"/>
      <c r="E88" s="128"/>
      <c r="F88" s="128"/>
      <c r="G88" s="574"/>
      <c r="H88" s="575"/>
      <c r="I88" s="22"/>
      <c r="J88" s="40">
        <f>IF(OR(AND(G88&lt;&gt;0,C42=0),AND(C42&lt;&gt;0,G88=0)),"Er","")</f>
      </c>
      <c r="P88" s="16"/>
      <c r="Q88" s="16"/>
      <c r="R88" s="16"/>
      <c r="S88" s="16"/>
      <c r="T88" s="16"/>
      <c r="U88" s="16"/>
      <c r="V88" s="16"/>
    </row>
    <row r="89" spans="1:22" s="44" customFormat="1" ht="15.75">
      <c r="A89" s="16"/>
      <c r="B89" s="561" t="s">
        <v>182</v>
      </c>
      <c r="C89" s="562"/>
      <c r="D89" s="562"/>
      <c r="E89" s="131"/>
      <c r="F89" s="131"/>
      <c r="G89" s="549"/>
      <c r="H89" s="550"/>
      <c r="I89" s="22"/>
      <c r="J89" s="40">
        <f>IF(OR(AND(G89&lt;&gt;0,C43=0),AND(C43&lt;&gt;0,G89=0)),"Er","")</f>
      </c>
      <c r="P89" s="16"/>
      <c r="Q89" s="16"/>
      <c r="R89" s="16"/>
      <c r="S89" s="16"/>
      <c r="T89" s="16"/>
      <c r="U89" s="16"/>
      <c r="V89" s="16"/>
    </row>
    <row r="90" spans="1:22" s="44" customFormat="1" ht="24">
      <c r="A90" s="16"/>
      <c r="B90" s="512" t="s">
        <v>406</v>
      </c>
      <c r="C90" s="513"/>
      <c r="D90" s="513"/>
      <c r="E90" s="73"/>
      <c r="F90" s="74"/>
      <c r="G90" s="75" t="s">
        <v>178</v>
      </c>
      <c r="H90" s="76" t="s">
        <v>179</v>
      </c>
      <c r="I90" s="16"/>
      <c r="J90" s="68"/>
      <c r="P90" s="16"/>
      <c r="Q90" s="16"/>
      <c r="R90" s="16"/>
      <c r="S90" s="16"/>
      <c r="T90" s="16"/>
      <c r="U90" s="16"/>
      <c r="V90" s="16"/>
    </row>
    <row r="91" spans="1:22" s="44" customFormat="1" ht="15.75">
      <c r="A91" s="16"/>
      <c r="B91" s="576" t="s">
        <v>44</v>
      </c>
      <c r="C91" s="577"/>
      <c r="D91" s="577"/>
      <c r="E91" s="203"/>
      <c r="F91" s="204"/>
      <c r="G91" s="205">
        <f>SUM(G92:G96)</f>
        <v>29</v>
      </c>
      <c r="H91" s="206">
        <f>SUM(H92:H96)</f>
        <v>0</v>
      </c>
      <c r="I91" s="16"/>
      <c r="J91" s="68"/>
      <c r="P91" s="16"/>
      <c r="Q91" s="16"/>
      <c r="R91" s="16"/>
      <c r="S91" s="16"/>
      <c r="T91" s="16"/>
      <c r="U91" s="16"/>
      <c r="V91" s="16"/>
    </row>
    <row r="92" spans="1:22" s="44" customFormat="1" ht="15.75">
      <c r="A92" s="16"/>
      <c r="B92" s="570" t="s">
        <v>244</v>
      </c>
      <c r="C92" s="571"/>
      <c r="D92" s="571"/>
      <c r="E92" s="125"/>
      <c r="F92" s="126"/>
      <c r="G92" s="209">
        <v>6</v>
      </c>
      <c r="H92" s="210"/>
      <c r="I92" s="16"/>
      <c r="J92" s="68"/>
      <c r="P92" s="16"/>
      <c r="Q92" s="16"/>
      <c r="R92" s="16"/>
      <c r="S92" s="16"/>
      <c r="T92" s="16"/>
      <c r="U92" s="16"/>
      <c r="V92" s="16"/>
    </row>
    <row r="93" spans="1:22" s="44" customFormat="1" ht="15.75">
      <c r="A93" s="16"/>
      <c r="B93" s="543" t="s">
        <v>234</v>
      </c>
      <c r="C93" s="544"/>
      <c r="D93" s="544"/>
      <c r="E93" s="128"/>
      <c r="F93" s="129"/>
      <c r="G93" s="211">
        <v>6</v>
      </c>
      <c r="H93" s="212"/>
      <c r="I93" s="16"/>
      <c r="J93" s="68"/>
      <c r="P93" s="16"/>
      <c r="Q93" s="16"/>
      <c r="R93" s="16"/>
      <c r="S93" s="16"/>
      <c r="T93" s="16"/>
      <c r="U93" s="16"/>
      <c r="V93" s="16"/>
    </row>
    <row r="94" spans="1:22" s="44" customFormat="1" ht="15.75">
      <c r="A94" s="16"/>
      <c r="B94" s="543" t="s">
        <v>235</v>
      </c>
      <c r="C94" s="544"/>
      <c r="D94" s="544"/>
      <c r="E94" s="128"/>
      <c r="F94" s="129"/>
      <c r="G94" s="211">
        <v>6</v>
      </c>
      <c r="H94" s="212"/>
      <c r="I94" s="16"/>
      <c r="J94" s="68"/>
      <c r="P94" s="16"/>
      <c r="Q94" s="16"/>
      <c r="R94" s="16"/>
      <c r="S94" s="16"/>
      <c r="T94" s="16"/>
      <c r="U94" s="16"/>
      <c r="V94" s="16"/>
    </row>
    <row r="95" spans="1:22" s="44" customFormat="1" ht="15.75">
      <c r="A95" s="16"/>
      <c r="B95" s="543" t="s">
        <v>236</v>
      </c>
      <c r="C95" s="544"/>
      <c r="D95" s="544"/>
      <c r="E95" s="128"/>
      <c r="F95" s="129"/>
      <c r="G95" s="211">
        <v>6</v>
      </c>
      <c r="H95" s="212"/>
      <c r="I95" s="16"/>
      <c r="J95" s="68"/>
      <c r="P95" s="16"/>
      <c r="Q95" s="16"/>
      <c r="R95" s="16"/>
      <c r="S95" s="16"/>
      <c r="T95" s="16"/>
      <c r="U95" s="16"/>
      <c r="V95" s="16"/>
    </row>
    <row r="96" spans="1:22" s="44" customFormat="1" ht="15.75">
      <c r="A96" s="16"/>
      <c r="B96" s="561" t="s">
        <v>237</v>
      </c>
      <c r="C96" s="562"/>
      <c r="D96" s="562"/>
      <c r="E96" s="131"/>
      <c r="F96" s="132"/>
      <c r="G96" s="213">
        <v>5</v>
      </c>
      <c r="H96" s="214"/>
      <c r="I96" s="16"/>
      <c r="J96" s="68"/>
      <c r="P96" s="16"/>
      <c r="Q96" s="16"/>
      <c r="R96" s="16"/>
      <c r="S96" s="16"/>
      <c r="T96" s="16"/>
      <c r="U96" s="16"/>
      <c r="V96" s="16"/>
    </row>
    <row r="97" spans="1:22" s="44" customFormat="1" ht="15.75">
      <c r="A97" s="16"/>
      <c r="B97" s="563" t="s">
        <v>159</v>
      </c>
      <c r="C97" s="564"/>
      <c r="D97" s="564"/>
      <c r="E97" s="564"/>
      <c r="F97" s="564"/>
      <c r="G97" s="564"/>
      <c r="H97" s="565"/>
      <c r="I97" s="22"/>
      <c r="J97" s="77"/>
      <c r="P97" s="16"/>
      <c r="Q97" s="16"/>
      <c r="R97" s="16"/>
      <c r="S97" s="16"/>
      <c r="T97" s="16"/>
      <c r="U97" s="16"/>
      <c r="V97" s="16"/>
    </row>
    <row r="98" spans="1:22" s="44" customFormat="1" ht="15.75">
      <c r="A98" s="16"/>
      <c r="B98" s="566" t="s">
        <v>160</v>
      </c>
      <c r="C98" s="567"/>
      <c r="D98" s="567"/>
      <c r="E98" s="207"/>
      <c r="F98" s="207"/>
      <c r="G98" s="568">
        <f>SUM(G99:G100)</f>
        <v>77</v>
      </c>
      <c r="H98" s="569"/>
      <c r="I98" s="22"/>
      <c r="J98" s="40">
        <f>IF(G98&lt;G101,"Er","")</f>
      </c>
      <c r="P98" s="16"/>
      <c r="Q98" s="16"/>
      <c r="R98" s="16"/>
      <c r="S98" s="16"/>
      <c r="T98" s="16"/>
      <c r="U98" s="16"/>
      <c r="V98" s="16"/>
    </row>
    <row r="99" spans="1:22" s="44" customFormat="1" ht="15.75">
      <c r="A99" s="16"/>
      <c r="B99" s="570" t="s">
        <v>238</v>
      </c>
      <c r="C99" s="571"/>
      <c r="D99" s="571"/>
      <c r="E99" s="125"/>
      <c r="F99" s="133"/>
      <c r="G99" s="572">
        <v>72</v>
      </c>
      <c r="H99" s="573"/>
      <c r="I99" s="22"/>
      <c r="J99" s="40"/>
      <c r="P99" s="16"/>
      <c r="Q99" s="16"/>
      <c r="R99" s="16"/>
      <c r="S99" s="16"/>
      <c r="T99" s="16"/>
      <c r="U99" s="16"/>
      <c r="V99" s="16"/>
    </row>
    <row r="100" spans="1:22" s="44" customFormat="1" ht="15.75">
      <c r="A100" s="16"/>
      <c r="B100" s="543" t="s">
        <v>161</v>
      </c>
      <c r="C100" s="544"/>
      <c r="D100" s="544"/>
      <c r="E100" s="127"/>
      <c r="F100" s="129"/>
      <c r="G100" s="574">
        <v>5</v>
      </c>
      <c r="H100" s="575"/>
      <c r="I100" s="22"/>
      <c r="J100" s="40"/>
      <c r="P100" s="16"/>
      <c r="Q100" s="16"/>
      <c r="R100" s="16"/>
      <c r="S100" s="16"/>
      <c r="T100" s="16"/>
      <c r="U100" s="16"/>
      <c r="V100" s="16"/>
    </row>
    <row r="101" spans="1:22" s="44" customFormat="1" ht="15.75">
      <c r="A101" s="16"/>
      <c r="B101" s="547" t="s">
        <v>229</v>
      </c>
      <c r="C101" s="548"/>
      <c r="D101" s="548"/>
      <c r="E101" s="131"/>
      <c r="F101" s="131"/>
      <c r="G101" s="549">
        <v>77</v>
      </c>
      <c r="H101" s="550"/>
      <c r="I101" s="22"/>
      <c r="J101" s="40">
        <f>IF(G101&gt;G98,"Er","")</f>
      </c>
      <c r="P101" s="16"/>
      <c r="Q101" s="16"/>
      <c r="R101" s="16"/>
      <c r="S101" s="16"/>
      <c r="T101" s="16"/>
      <c r="U101" s="16"/>
      <c r="V101" s="16"/>
    </row>
    <row r="102" spans="1:22" s="44" customFormat="1" ht="15.75">
      <c r="A102" s="16"/>
      <c r="B102" s="559" t="s">
        <v>310</v>
      </c>
      <c r="C102" s="560"/>
      <c r="D102" s="560"/>
      <c r="E102" s="279"/>
      <c r="F102" s="279"/>
      <c r="G102" s="551">
        <v>1</v>
      </c>
      <c r="H102" s="552"/>
      <c r="I102" s="22"/>
      <c r="J102" s="68"/>
      <c r="P102" s="16"/>
      <c r="Q102" s="16"/>
      <c r="R102" s="16"/>
      <c r="S102" s="16"/>
      <c r="T102" s="16"/>
      <c r="U102" s="16"/>
      <c r="V102" s="16"/>
    </row>
    <row r="103" spans="1:22" s="44" customFormat="1" ht="15.75">
      <c r="A103" s="16"/>
      <c r="B103" s="557" t="s">
        <v>311</v>
      </c>
      <c r="C103" s="558"/>
      <c r="D103" s="558"/>
      <c r="E103" s="279"/>
      <c r="F103" s="279"/>
      <c r="G103" s="551">
        <v>1</v>
      </c>
      <c r="H103" s="552"/>
      <c r="I103" s="22"/>
      <c r="J103" s="68"/>
      <c r="P103" s="16"/>
      <c r="Q103" s="16"/>
      <c r="R103" s="16"/>
      <c r="S103" s="16"/>
      <c r="T103" s="16"/>
      <c r="U103" s="16"/>
      <c r="V103" s="16"/>
    </row>
    <row r="104" spans="1:22" s="44" customFormat="1" ht="15.75">
      <c r="A104" s="16"/>
      <c r="B104" s="78" t="s">
        <v>162</v>
      </c>
      <c r="C104" s="79"/>
      <c r="D104" s="79"/>
      <c r="E104" s="110"/>
      <c r="F104" s="80"/>
      <c r="G104" s="551">
        <v>5</v>
      </c>
      <c r="H104" s="552"/>
      <c r="I104" s="22"/>
      <c r="J104" s="89"/>
      <c r="P104" s="16"/>
      <c r="Q104" s="16"/>
      <c r="R104" s="16"/>
      <c r="S104" s="16"/>
      <c r="T104" s="16"/>
      <c r="U104" s="16"/>
      <c r="V104" s="16"/>
    </row>
    <row r="105" spans="1:22" s="44" customFormat="1" ht="15.75">
      <c r="A105" s="16"/>
      <c r="B105" s="69" t="s">
        <v>163</v>
      </c>
      <c r="C105" s="71"/>
      <c r="D105" s="71"/>
      <c r="E105" s="71"/>
      <c r="F105" s="71"/>
      <c r="G105" s="553"/>
      <c r="H105" s="554"/>
      <c r="I105" s="22"/>
      <c r="J105" s="89"/>
      <c r="P105" s="16"/>
      <c r="Q105" s="16"/>
      <c r="R105" s="16"/>
      <c r="S105" s="16"/>
      <c r="T105" s="16"/>
      <c r="U105" s="16"/>
      <c r="V105" s="16"/>
    </row>
    <row r="106" spans="1:22" s="44" customFormat="1" ht="15.75">
      <c r="A106" s="16"/>
      <c r="B106" s="534" t="s">
        <v>225</v>
      </c>
      <c r="C106" s="535"/>
      <c r="D106" s="535"/>
      <c r="E106" s="134"/>
      <c r="F106" s="125"/>
      <c r="G106" s="555">
        <v>4</v>
      </c>
      <c r="H106" s="556"/>
      <c r="I106" s="22"/>
      <c r="J106" s="89"/>
      <c r="P106" s="16"/>
      <c r="Q106" s="16"/>
      <c r="R106" s="16"/>
      <c r="S106" s="16"/>
      <c r="T106" s="16"/>
      <c r="U106" s="16"/>
      <c r="V106" s="16"/>
    </row>
    <row r="107" spans="1:22" s="44" customFormat="1" ht="15.75">
      <c r="A107" s="16"/>
      <c r="B107" s="543" t="s">
        <v>164</v>
      </c>
      <c r="C107" s="544"/>
      <c r="D107" s="544"/>
      <c r="E107" s="128"/>
      <c r="F107" s="128"/>
      <c r="G107" s="545"/>
      <c r="H107" s="546"/>
      <c r="I107" s="22"/>
      <c r="J107" s="89"/>
      <c r="P107" s="16"/>
      <c r="Q107" s="16"/>
      <c r="R107" s="16"/>
      <c r="S107" s="16"/>
      <c r="T107" s="16"/>
      <c r="U107" s="16"/>
      <c r="V107" s="16"/>
    </row>
    <row r="108" spans="1:22" s="44" customFormat="1" ht="15.75">
      <c r="A108" s="16"/>
      <c r="B108" s="543" t="s">
        <v>165</v>
      </c>
      <c r="C108" s="544"/>
      <c r="D108" s="544"/>
      <c r="E108" s="128"/>
      <c r="F108" s="128"/>
      <c r="G108" s="545">
        <v>8</v>
      </c>
      <c r="H108" s="546"/>
      <c r="I108" s="22"/>
      <c r="J108" s="89"/>
      <c r="P108" s="16"/>
      <c r="Q108" s="16"/>
      <c r="R108" s="16"/>
      <c r="S108" s="16"/>
      <c r="T108" s="16"/>
      <c r="U108" s="16"/>
      <c r="V108" s="16"/>
    </row>
    <row r="109" spans="1:22" s="44" customFormat="1" ht="15.75">
      <c r="A109" s="16"/>
      <c r="B109" s="543" t="s">
        <v>166</v>
      </c>
      <c r="C109" s="544"/>
      <c r="D109" s="544"/>
      <c r="E109" s="128"/>
      <c r="F109" s="130"/>
      <c r="G109" s="545"/>
      <c r="H109" s="546"/>
      <c r="I109" s="22"/>
      <c r="J109" s="89"/>
      <c r="P109" s="16"/>
      <c r="Q109" s="16"/>
      <c r="R109" s="16"/>
      <c r="S109" s="16"/>
      <c r="T109" s="16"/>
      <c r="U109" s="16"/>
      <c r="V109" s="16"/>
    </row>
    <row r="110" spans="1:22" s="44" customFormat="1" ht="15.75">
      <c r="A110" s="16"/>
      <c r="B110" s="543" t="s">
        <v>167</v>
      </c>
      <c r="C110" s="544"/>
      <c r="D110" s="544"/>
      <c r="E110" s="128"/>
      <c r="F110" s="129"/>
      <c r="G110" s="545">
        <v>2</v>
      </c>
      <c r="H110" s="546"/>
      <c r="I110" s="22"/>
      <c r="J110" s="89"/>
      <c r="P110" s="16"/>
      <c r="Q110" s="16"/>
      <c r="R110" s="16"/>
      <c r="S110" s="16"/>
      <c r="T110" s="16"/>
      <c r="U110" s="16"/>
      <c r="V110" s="16"/>
    </row>
    <row r="111" spans="1:22" s="44" customFormat="1" ht="15.75">
      <c r="A111" s="16"/>
      <c r="B111" s="543" t="s">
        <v>168</v>
      </c>
      <c r="C111" s="544"/>
      <c r="D111" s="544"/>
      <c r="E111" s="128"/>
      <c r="F111" s="127"/>
      <c r="G111" s="545"/>
      <c r="H111" s="546"/>
      <c r="I111" s="22"/>
      <c r="J111" s="89"/>
      <c r="P111" s="16"/>
      <c r="Q111" s="16"/>
      <c r="R111" s="16"/>
      <c r="S111" s="16"/>
      <c r="T111" s="16"/>
      <c r="U111" s="16"/>
      <c r="V111" s="16"/>
    </row>
    <row r="112" spans="1:22" s="44" customFormat="1" ht="15.75">
      <c r="A112" s="16"/>
      <c r="B112" s="543" t="s">
        <v>169</v>
      </c>
      <c r="C112" s="544"/>
      <c r="D112" s="544"/>
      <c r="E112" s="128"/>
      <c r="F112" s="128"/>
      <c r="G112" s="545">
        <v>4</v>
      </c>
      <c r="H112" s="546"/>
      <c r="I112" s="22"/>
      <c r="J112" s="89"/>
      <c r="P112" s="16"/>
      <c r="Q112" s="16"/>
      <c r="R112" s="16"/>
      <c r="S112" s="16"/>
      <c r="T112" s="16"/>
      <c r="U112" s="16"/>
      <c r="V112" s="16"/>
    </row>
    <row r="113" spans="1:22" s="44" customFormat="1" ht="15.75">
      <c r="A113" s="16"/>
      <c r="B113" s="543" t="s">
        <v>170</v>
      </c>
      <c r="C113" s="544"/>
      <c r="D113" s="544"/>
      <c r="E113" s="128"/>
      <c r="F113" s="128"/>
      <c r="G113" s="545">
        <v>2</v>
      </c>
      <c r="H113" s="546"/>
      <c r="I113" s="22"/>
      <c r="J113" s="89"/>
      <c r="P113" s="16"/>
      <c r="Q113" s="16"/>
      <c r="R113" s="16"/>
      <c r="S113" s="16"/>
      <c r="T113" s="16"/>
      <c r="U113" s="16"/>
      <c r="V113" s="16"/>
    </row>
    <row r="114" spans="1:22" s="44" customFormat="1" ht="16.5" thickBot="1">
      <c r="A114" s="16"/>
      <c r="B114" s="523" t="s">
        <v>171</v>
      </c>
      <c r="C114" s="524"/>
      <c r="D114" s="524"/>
      <c r="E114" s="135"/>
      <c r="F114" s="136"/>
      <c r="G114" s="525"/>
      <c r="H114" s="526"/>
      <c r="I114" s="22"/>
      <c r="J114" s="89"/>
      <c r="P114" s="16"/>
      <c r="Q114" s="16"/>
      <c r="R114" s="16"/>
      <c r="S114" s="16"/>
      <c r="T114" s="16"/>
      <c r="U114" s="16"/>
      <c r="V114" s="16"/>
    </row>
    <row r="115" spans="1:22" s="44" customFormat="1" ht="4.5" customHeight="1" thickBot="1">
      <c r="A115" s="16"/>
      <c r="B115" s="22"/>
      <c r="C115" s="72"/>
      <c r="D115" s="72"/>
      <c r="E115" s="72"/>
      <c r="F115" s="72"/>
      <c r="G115" s="72"/>
      <c r="H115" s="72"/>
      <c r="I115" s="22"/>
      <c r="P115" s="16"/>
      <c r="Q115" s="16"/>
      <c r="R115" s="16"/>
      <c r="S115" s="16"/>
      <c r="T115" s="16"/>
      <c r="U115" s="16"/>
      <c r="V115" s="16"/>
    </row>
    <row r="116" spans="1:22" s="44" customFormat="1" ht="15.75">
      <c r="A116" s="16"/>
      <c r="B116" s="492" t="s">
        <v>172</v>
      </c>
      <c r="C116" s="532"/>
      <c r="D116" s="532"/>
      <c r="E116" s="532"/>
      <c r="F116" s="529" t="s">
        <v>308</v>
      </c>
      <c r="G116" s="529"/>
      <c r="H116" s="530"/>
      <c r="I116" s="22"/>
      <c r="P116" s="16"/>
      <c r="Q116" s="16"/>
      <c r="R116" s="16"/>
      <c r="S116" s="16"/>
      <c r="T116" s="16"/>
      <c r="U116" s="16"/>
      <c r="V116" s="16"/>
    </row>
    <row r="117" spans="1:22" s="44" customFormat="1" ht="15.75" customHeight="1">
      <c r="A117" s="16"/>
      <c r="B117" s="493"/>
      <c r="C117" s="533"/>
      <c r="D117" s="533"/>
      <c r="E117" s="533"/>
      <c r="F117" s="531" t="s">
        <v>173</v>
      </c>
      <c r="G117" s="527" t="s">
        <v>174</v>
      </c>
      <c r="H117" s="528"/>
      <c r="I117" s="22"/>
      <c r="P117" s="16"/>
      <c r="Q117" s="16"/>
      <c r="R117" s="16"/>
      <c r="S117" s="16"/>
      <c r="T117" s="16"/>
      <c r="U117" s="16"/>
      <c r="V117" s="16"/>
    </row>
    <row r="118" spans="1:22" s="44" customFormat="1" ht="15.75">
      <c r="A118" s="16"/>
      <c r="B118" s="493"/>
      <c r="C118" s="533"/>
      <c r="D118" s="533"/>
      <c r="E118" s="533"/>
      <c r="F118" s="531"/>
      <c r="G118" s="107" t="s">
        <v>175</v>
      </c>
      <c r="H118" s="108" t="s">
        <v>176</v>
      </c>
      <c r="I118" s="22"/>
      <c r="P118" s="16"/>
      <c r="Q118" s="16"/>
      <c r="R118" s="16"/>
      <c r="S118" s="16"/>
      <c r="T118" s="16"/>
      <c r="U118" s="16"/>
      <c r="V118" s="16"/>
    </row>
    <row r="119" spans="1:22" s="44" customFormat="1" ht="18.75">
      <c r="A119" s="16"/>
      <c r="B119" s="534" t="s">
        <v>207</v>
      </c>
      <c r="C119" s="535"/>
      <c r="D119" s="535"/>
      <c r="E119" s="536"/>
      <c r="F119" s="111">
        <v>10</v>
      </c>
      <c r="G119" s="111"/>
      <c r="H119" s="215">
        <v>12</v>
      </c>
      <c r="I119" s="22"/>
      <c r="J119" s="89"/>
      <c r="K119" s="89"/>
      <c r="L119" s="89"/>
      <c r="P119" s="16"/>
      <c r="Q119" s="16"/>
      <c r="R119" s="16"/>
      <c r="S119" s="16"/>
      <c r="T119" s="16"/>
      <c r="U119" s="16"/>
      <c r="V119" s="16"/>
    </row>
    <row r="120" spans="1:22" s="44" customFormat="1" ht="15.75">
      <c r="A120" s="16"/>
      <c r="B120" s="537" t="s">
        <v>193</v>
      </c>
      <c r="C120" s="538"/>
      <c r="D120" s="538"/>
      <c r="E120" s="539"/>
      <c r="F120" s="216"/>
      <c r="G120" s="216"/>
      <c r="H120" s="217"/>
      <c r="I120" s="22"/>
      <c r="J120" s="89"/>
      <c r="K120" s="89"/>
      <c r="L120" s="89"/>
      <c r="P120" s="16"/>
      <c r="Q120" s="16"/>
      <c r="R120" s="16"/>
      <c r="S120" s="16"/>
      <c r="T120" s="16"/>
      <c r="U120" s="16"/>
      <c r="V120" s="16"/>
    </row>
    <row r="121" spans="1:22" s="44" customFormat="1" ht="16.5" thickBot="1">
      <c r="A121" s="16"/>
      <c r="B121" s="540" t="s">
        <v>194</v>
      </c>
      <c r="C121" s="541"/>
      <c r="D121" s="541"/>
      <c r="E121" s="542"/>
      <c r="F121" s="218"/>
      <c r="G121" s="218"/>
      <c r="H121" s="219"/>
      <c r="I121" s="22"/>
      <c r="J121" s="40"/>
      <c r="K121" s="40"/>
      <c r="L121" s="40"/>
      <c r="P121" s="16"/>
      <c r="Q121" s="16"/>
      <c r="R121" s="16"/>
      <c r="S121" s="16"/>
      <c r="T121" s="16"/>
      <c r="U121" s="16"/>
      <c r="V121" s="16"/>
    </row>
    <row r="122" spans="1:22" s="44" customFormat="1" ht="4.5" customHeight="1">
      <c r="A122" s="16"/>
      <c r="B122" s="16"/>
      <c r="C122" s="47"/>
      <c r="D122" s="47"/>
      <c r="E122" s="47"/>
      <c r="F122" s="47"/>
      <c r="G122" s="47"/>
      <c r="H122" s="47"/>
      <c r="I122" s="22"/>
      <c r="P122" s="16"/>
      <c r="Q122" s="16"/>
      <c r="R122" s="16"/>
      <c r="S122" s="16"/>
      <c r="T122" s="16"/>
      <c r="U122" s="16"/>
      <c r="V122" s="16"/>
    </row>
    <row r="123" spans="1:22" s="44" customFormat="1" ht="16.5" thickBot="1">
      <c r="A123" s="16"/>
      <c r="B123" s="47"/>
      <c r="C123" s="47"/>
      <c r="D123" s="47"/>
      <c r="E123" s="47"/>
      <c r="F123" s="47"/>
      <c r="G123" s="47"/>
      <c r="H123" s="47"/>
      <c r="I123" s="22"/>
      <c r="P123" s="16"/>
      <c r="Q123" s="16"/>
      <c r="R123" s="16"/>
      <c r="S123" s="16"/>
      <c r="T123" s="16"/>
      <c r="U123" s="16"/>
      <c r="V123" s="16"/>
    </row>
    <row r="124" spans="1:22" s="44" customFormat="1" ht="28.5" customHeight="1">
      <c r="A124" s="16"/>
      <c r="B124" s="380" t="s">
        <v>222</v>
      </c>
      <c r="C124" s="381">
        <v>1</v>
      </c>
      <c r="D124" s="522" t="s">
        <v>412</v>
      </c>
      <c r="E124" s="522"/>
      <c r="F124" s="522"/>
      <c r="G124" s="522"/>
      <c r="H124" s="522"/>
      <c r="P124" s="16"/>
      <c r="Q124" s="16"/>
      <c r="R124" s="16"/>
      <c r="S124" s="16"/>
      <c r="T124" s="16"/>
      <c r="U124" s="16"/>
      <c r="V124" s="16"/>
    </row>
    <row r="125" spans="1:22" s="44" customFormat="1" ht="15.75">
      <c r="A125" s="16"/>
      <c r="B125" s="382" t="s">
        <v>321</v>
      </c>
      <c r="C125" s="217">
        <v>1</v>
      </c>
      <c r="D125" s="282" t="s">
        <v>324</v>
      </c>
      <c r="P125" s="16"/>
      <c r="Q125" s="16"/>
      <c r="R125" s="16"/>
      <c r="S125" s="16"/>
      <c r="T125" s="16"/>
      <c r="U125" s="16"/>
      <c r="V125" s="16"/>
    </row>
    <row r="126" spans="1:22" s="44" customFormat="1" ht="15.75">
      <c r="A126" s="16"/>
      <c r="B126" s="382" t="s">
        <v>322</v>
      </c>
      <c r="C126" s="217">
        <v>1</v>
      </c>
      <c r="D126" s="282" t="s">
        <v>324</v>
      </c>
      <c r="P126" s="16"/>
      <c r="Q126" s="16"/>
      <c r="R126" s="16"/>
      <c r="S126" s="16"/>
      <c r="T126" s="16"/>
      <c r="U126" s="16"/>
      <c r="V126" s="16"/>
    </row>
    <row r="127" spans="1:22" s="44" customFormat="1" ht="15.75">
      <c r="A127" s="16"/>
      <c r="B127" s="382" t="s">
        <v>223</v>
      </c>
      <c r="C127" s="217">
        <v>1</v>
      </c>
      <c r="D127" s="282" t="s">
        <v>324</v>
      </c>
      <c r="P127" s="16"/>
      <c r="Q127" s="16"/>
      <c r="R127" s="16"/>
      <c r="S127" s="16"/>
      <c r="T127" s="16"/>
      <c r="U127" s="16"/>
      <c r="V127" s="16"/>
    </row>
    <row r="128" spans="1:22" s="44" customFormat="1" ht="15.75">
      <c r="A128" s="16"/>
      <c r="B128" s="382" t="s">
        <v>224</v>
      </c>
      <c r="C128" s="217">
        <v>1</v>
      </c>
      <c r="D128" s="282" t="s">
        <v>324</v>
      </c>
      <c r="P128" s="16"/>
      <c r="Q128" s="16"/>
      <c r="R128" s="16"/>
      <c r="S128" s="16"/>
      <c r="T128" s="16"/>
      <c r="U128" s="16"/>
      <c r="V128" s="16"/>
    </row>
    <row r="129" spans="1:22" s="44" customFormat="1" ht="15.75">
      <c r="A129" s="16"/>
      <c r="B129" s="382" t="s">
        <v>309</v>
      </c>
      <c r="C129" s="217">
        <v>1</v>
      </c>
      <c r="D129" s="282" t="s">
        <v>325</v>
      </c>
      <c r="K129" s="47"/>
      <c r="L129" s="47"/>
      <c r="P129" s="16"/>
      <c r="Q129" s="16"/>
      <c r="R129" s="16"/>
      <c r="S129" s="16"/>
      <c r="T129" s="16"/>
      <c r="U129" s="16"/>
      <c r="V129" s="16"/>
    </row>
    <row r="130" spans="1:22" s="44" customFormat="1" ht="15.75">
      <c r="A130" s="16"/>
      <c r="B130" s="382" t="s">
        <v>323</v>
      </c>
      <c r="C130" s="217">
        <v>3</v>
      </c>
      <c r="D130" s="282" t="s">
        <v>326</v>
      </c>
      <c r="P130" s="16"/>
      <c r="Q130" s="16"/>
      <c r="R130" s="16"/>
      <c r="S130" s="16"/>
      <c r="T130" s="16"/>
      <c r="U130" s="16"/>
      <c r="V130" s="16"/>
    </row>
    <row r="131" spans="1:22" s="44" customFormat="1" ht="15.75">
      <c r="A131" s="16"/>
      <c r="B131" s="382" t="s">
        <v>403</v>
      </c>
      <c r="C131" s="255">
        <v>1</v>
      </c>
      <c r="D131" s="282" t="s">
        <v>324</v>
      </c>
      <c r="P131" s="16"/>
      <c r="Q131" s="16"/>
      <c r="R131" s="16"/>
      <c r="S131" s="16"/>
      <c r="T131" s="16"/>
      <c r="U131" s="16"/>
      <c r="V131" s="16"/>
    </row>
    <row r="132" spans="1:22" s="44" customFormat="1" ht="16.5" thickBot="1">
      <c r="A132" s="16"/>
      <c r="B132" s="383" t="s">
        <v>404</v>
      </c>
      <c r="C132" s="225">
        <v>0</v>
      </c>
      <c r="D132" s="282" t="s">
        <v>324</v>
      </c>
      <c r="P132" s="16"/>
      <c r="Q132" s="16"/>
      <c r="R132" s="16"/>
      <c r="S132" s="16"/>
      <c r="T132" s="16"/>
      <c r="U132" s="16"/>
      <c r="V132" s="16"/>
    </row>
    <row r="133" spans="1:22" s="44" customFormat="1" ht="7.5" customHeight="1">
      <c r="A133" s="16"/>
      <c r="P133" s="16"/>
      <c r="Q133" s="16"/>
      <c r="R133" s="16"/>
      <c r="S133" s="16"/>
      <c r="T133" s="16"/>
      <c r="U133" s="16"/>
      <c r="V133" s="16"/>
    </row>
    <row r="134" spans="1:22" s="44" customFormat="1" ht="15.75">
      <c r="A134" s="16"/>
      <c r="B134" s="283" t="s">
        <v>198</v>
      </c>
      <c r="P134" s="16"/>
      <c r="Q134" s="16"/>
      <c r="R134" s="16"/>
      <c r="S134" s="16"/>
      <c r="T134" s="16"/>
      <c r="U134" s="16"/>
      <c r="V134" s="16"/>
    </row>
    <row r="135" spans="1:22" s="44" customFormat="1" ht="15.75">
      <c r="A135" s="16"/>
      <c r="P135" s="16"/>
      <c r="Q135" s="16"/>
      <c r="R135" s="16"/>
      <c r="S135" s="16"/>
      <c r="T135" s="16"/>
      <c r="U135" s="16"/>
      <c r="V135" s="16"/>
    </row>
    <row r="136" spans="1:22" s="44" customFormat="1" ht="15.75">
      <c r="A136" s="16"/>
      <c r="B136" s="81"/>
      <c r="C136" s="72"/>
      <c r="D136" s="72"/>
      <c r="E136" s="72"/>
      <c r="F136" s="72"/>
      <c r="G136" s="72"/>
      <c r="H136" s="72"/>
      <c r="I136" s="22"/>
      <c r="P136" s="16"/>
      <c r="Q136" s="16"/>
      <c r="R136" s="16"/>
      <c r="S136" s="16"/>
      <c r="T136" s="16"/>
      <c r="U136" s="16"/>
      <c r="V136" s="16"/>
    </row>
    <row r="137" spans="1:22" s="44" customFormat="1" ht="15.75">
      <c r="A137" s="16"/>
      <c r="B137" s="72"/>
      <c r="C137" s="72"/>
      <c r="D137" s="72"/>
      <c r="E137" s="72"/>
      <c r="F137" s="72"/>
      <c r="G137" s="72"/>
      <c r="H137" s="72"/>
      <c r="I137" s="22"/>
      <c r="P137" s="16"/>
      <c r="Q137" s="16"/>
      <c r="R137" s="16"/>
      <c r="S137" s="16"/>
      <c r="T137" s="16"/>
      <c r="U137" s="16"/>
      <c r="V137" s="16"/>
    </row>
    <row r="138" spans="1:22" s="44" customFormat="1" ht="15.75">
      <c r="A138" s="16"/>
      <c r="B138" s="72"/>
      <c r="C138" s="72"/>
      <c r="D138" s="72"/>
      <c r="E138" s="72"/>
      <c r="F138" s="72"/>
      <c r="G138" s="72"/>
      <c r="H138" s="72"/>
      <c r="I138" s="22"/>
      <c r="P138" s="16"/>
      <c r="Q138" s="16"/>
      <c r="R138" s="16"/>
      <c r="S138" s="16"/>
      <c r="T138" s="16"/>
      <c r="U138" s="16"/>
      <c r="V138" s="16"/>
    </row>
    <row r="139" spans="1:22" s="44" customFormat="1" ht="15.75">
      <c r="A139" s="16"/>
      <c r="B139" s="72"/>
      <c r="C139" s="72"/>
      <c r="D139" s="72"/>
      <c r="E139" s="72"/>
      <c r="F139" s="72"/>
      <c r="G139" s="72"/>
      <c r="H139" s="72"/>
      <c r="I139" s="22"/>
      <c r="P139" s="16"/>
      <c r="Q139" s="16"/>
      <c r="R139" s="16"/>
      <c r="S139" s="16"/>
      <c r="T139" s="16"/>
      <c r="U139" s="16"/>
      <c r="V139" s="16"/>
    </row>
  </sheetData>
  <sheetProtection/>
  <mergeCells count="134">
    <mergeCell ref="B3:B4"/>
    <mergeCell ref="B12:B13"/>
    <mergeCell ref="C12:D13"/>
    <mergeCell ref="E12:H12"/>
    <mergeCell ref="G13:H13"/>
    <mergeCell ref="H4:H5"/>
    <mergeCell ref="C46:C48"/>
    <mergeCell ref="C3:C5"/>
    <mergeCell ref="D3:H3"/>
    <mergeCell ref="E13:F13"/>
    <mergeCell ref="H17:H18"/>
    <mergeCell ref="G14:H14"/>
    <mergeCell ref="D4:E4"/>
    <mergeCell ref="C14:D14"/>
    <mergeCell ref="F4:G4"/>
    <mergeCell ref="E14:F14"/>
    <mergeCell ref="F17:G17"/>
    <mergeCell ref="C16:C18"/>
    <mergeCell ref="D47:E47"/>
    <mergeCell ref="F47:G47"/>
    <mergeCell ref="H47:H48"/>
    <mergeCell ref="D38:E38"/>
    <mergeCell ref="F38:G38"/>
    <mergeCell ref="B16:B17"/>
    <mergeCell ref="B37:B38"/>
    <mergeCell ref="D37:H37"/>
    <mergeCell ref="H38:H39"/>
    <mergeCell ref="C29:C31"/>
    <mergeCell ref="D17:E17"/>
    <mergeCell ref="D16:H16"/>
    <mergeCell ref="D30:E30"/>
    <mergeCell ref="F30:G30"/>
    <mergeCell ref="H30:H31"/>
    <mergeCell ref="D60:H60"/>
    <mergeCell ref="C37:C39"/>
    <mergeCell ref="C60:C62"/>
    <mergeCell ref="B29:B30"/>
    <mergeCell ref="D29:H29"/>
    <mergeCell ref="D61:E61"/>
    <mergeCell ref="F61:G61"/>
    <mergeCell ref="B46:B47"/>
    <mergeCell ref="D46:H46"/>
    <mergeCell ref="B60:B61"/>
    <mergeCell ref="H61:H62"/>
    <mergeCell ref="B81:D81"/>
    <mergeCell ref="G81:H81"/>
    <mergeCell ref="B72:D72"/>
    <mergeCell ref="G72:H72"/>
    <mergeCell ref="B73:D73"/>
    <mergeCell ref="B76:D76"/>
    <mergeCell ref="G76:H76"/>
    <mergeCell ref="G68:H68"/>
    <mergeCell ref="B68:F68"/>
    <mergeCell ref="B69:D69"/>
    <mergeCell ref="G69:H69"/>
    <mergeCell ref="B70:D70"/>
    <mergeCell ref="G70:H70"/>
    <mergeCell ref="B87:D87"/>
    <mergeCell ref="G87:H87"/>
    <mergeCell ref="B77:D77"/>
    <mergeCell ref="G77:H77"/>
    <mergeCell ref="B78:D78"/>
    <mergeCell ref="B84:D84"/>
    <mergeCell ref="G84:H84"/>
    <mergeCell ref="G73:H73"/>
    <mergeCell ref="B74:D74"/>
    <mergeCell ref="G74:H74"/>
    <mergeCell ref="B75:D75"/>
    <mergeCell ref="G75:H75"/>
    <mergeCell ref="G78:H78"/>
    <mergeCell ref="B79:D79"/>
    <mergeCell ref="G79:H79"/>
    <mergeCell ref="B80:D80"/>
    <mergeCell ref="G80:H80"/>
    <mergeCell ref="B85:D85"/>
    <mergeCell ref="G85:H85"/>
    <mergeCell ref="B86:D86"/>
    <mergeCell ref="G86:H86"/>
    <mergeCell ref="B82:D82"/>
    <mergeCell ref="G82:H82"/>
    <mergeCell ref="B83:D83"/>
    <mergeCell ref="G83:H83"/>
    <mergeCell ref="B90:D90"/>
    <mergeCell ref="B91:D91"/>
    <mergeCell ref="B92:D92"/>
    <mergeCell ref="B95:D95"/>
    <mergeCell ref="B94:D94"/>
    <mergeCell ref="B93:D93"/>
    <mergeCell ref="B88:D88"/>
    <mergeCell ref="G88:H88"/>
    <mergeCell ref="B89:D89"/>
    <mergeCell ref="G89:H89"/>
    <mergeCell ref="B99:D99"/>
    <mergeCell ref="G99:H99"/>
    <mergeCell ref="B100:D100"/>
    <mergeCell ref="G100:H100"/>
    <mergeCell ref="B96:D96"/>
    <mergeCell ref="B97:H97"/>
    <mergeCell ref="B98:D98"/>
    <mergeCell ref="G98:H98"/>
    <mergeCell ref="B108:D108"/>
    <mergeCell ref="G108:H108"/>
    <mergeCell ref="B103:D103"/>
    <mergeCell ref="B102:D102"/>
    <mergeCell ref="G102:H102"/>
    <mergeCell ref="G103:H103"/>
    <mergeCell ref="B113:D113"/>
    <mergeCell ref="G113:H113"/>
    <mergeCell ref="B101:D101"/>
    <mergeCell ref="G101:H101"/>
    <mergeCell ref="G104:H104"/>
    <mergeCell ref="G105:H105"/>
    <mergeCell ref="B106:D106"/>
    <mergeCell ref="G106:H106"/>
    <mergeCell ref="B107:D107"/>
    <mergeCell ref="G107:H107"/>
    <mergeCell ref="B111:D111"/>
    <mergeCell ref="G111:H111"/>
    <mergeCell ref="B112:D112"/>
    <mergeCell ref="G112:H112"/>
    <mergeCell ref="B109:D109"/>
    <mergeCell ref="G109:H109"/>
    <mergeCell ref="B110:D110"/>
    <mergeCell ref="G110:H110"/>
    <mergeCell ref="D124:H124"/>
    <mergeCell ref="B114:D114"/>
    <mergeCell ref="G114:H114"/>
    <mergeCell ref="G117:H117"/>
    <mergeCell ref="F116:H116"/>
    <mergeCell ref="F117:F118"/>
    <mergeCell ref="B116:E118"/>
    <mergeCell ref="B119:E119"/>
    <mergeCell ref="B120:E120"/>
    <mergeCell ref="B121:E121"/>
  </mergeCells>
  <dataValidations count="12">
    <dataValidation type="whole" allowBlank="1" showErrorMessage="1" errorTitle="Lỗi nhập dữ liệu" error="Chỉ nhập số tối đa 100" sqref="G106:G114">
      <formula1>0</formula1>
      <formula2>100</formula2>
    </dataValidation>
    <dataValidation type="whole" allowBlank="1" showErrorMessage="1" errorTitle="Lỗi nhập dữ liệu" error="Chỉ nhập số tối đa 500" sqref="G99:G103">
      <formula1>0</formula1>
      <formula2>500</formula2>
    </dataValidation>
    <dataValidation type="whole" allowBlank="1" showErrorMessage="1" errorTitle="Lỗi nhập dữ liệu" error="Chỉ nhập số tối đa 50" sqref="C124:C127 G104 F119:H120 D56:H56">
      <formula1>0</formula1>
      <formula2>50</formula2>
    </dataValidation>
    <dataValidation type="whole" allowBlank="1" showErrorMessage="1" errorTitle="Lỗi nhập dữ liệu" error="Chỉ nhập số tối đa 200000" sqref="G72:G75">
      <formula1>0</formula1>
      <formula2>200000</formula2>
    </dataValidation>
    <dataValidation type="whole" allowBlank="1" showErrorMessage="1" errorTitle="Lỗi nhập dữ liệu" error="Chỉ nhập số tối đa 200" sqref="G92:H96 D7:H10 G69:G70">
      <formula1>0</formula1>
      <formula2>200</formula2>
    </dataValidation>
    <dataValidation allowBlank="1" showInputMessage="1" showErrorMessage="1" errorTitle="Lçi nhËp d÷ liÖu" error="ChØ nhËp d÷ liÖu kiÓu sè, kh«ng nhËp ch÷." sqref="D6:H6 C19:H19 D63:H63 C32:H32 D49:H49 D40:H40 C49:C59 C40:C44 C33:C35 C20:C28 C6:C10 C63:C66"/>
    <dataValidation type="whole" allowBlank="1" showErrorMessage="1" errorTitle="Lỗi nhập dữ liệu" error="Chỗ ngồi chỉ nhập số tối đa 20000" sqref="G14:H14 C14:E14">
      <formula1>0</formula1>
      <formula2>20000</formula2>
    </dataValidation>
    <dataValidation type="whole" allowBlank="1" showErrorMessage="1" errorTitle="Lỗi nhập dữ liệu" error="Chỉ nhập số tối đa 100000" sqref="G77:H89">
      <formula1>0</formula1>
      <formula2>100000</formula2>
    </dataValidation>
    <dataValidation type="whole" allowBlank="1" showErrorMessage="1" errorTitle="Lỗi nhập dữ liệu" error="Chỉ nhập số tối đa 20" sqref="D33:H35 D41:H44 D64:H66">
      <formula1>0</formula1>
      <formula2>20</formula2>
    </dataValidation>
    <dataValidation type="whole" allowBlank="1" showInputMessage="1" showErrorMessage="1" errorTitle="Lỗi nhập dữ liệu" error="Chỉ nhập số không vượt quá 500" sqref="G90:H91">
      <formula1>0</formula1>
      <formula2>500</formula2>
    </dataValidation>
    <dataValidation type="whole" allowBlank="1" showInputMessage="1" showErrorMessage="1" errorTitle="Lçi nhËp d÷ liÖu" error="ChØ nhËp d÷ liÖu kiÓu sè, kh«ng nhËp ch÷." sqref="G98:H98 D59:H59">
      <formula1>0</formula1>
      <formula2>1000000</formula2>
    </dataValidation>
    <dataValidation type="whole" allowBlank="1" showErrorMessage="1" errorTitle="Lỗi nhập dữ liệu" error="Chỉ nhập số tối đa 10" sqref="D20:H28 D57:H58 D50:H55">
      <formula1>0</formula1>
      <formula2>10</formula2>
    </dataValidation>
  </dataValidations>
  <printOptions/>
  <pageMargins left="0.748031496062992" right="0.236220472440945" top="0.511811023622047" bottom="0.511811023622047" header="0" footer="0.23622047244094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1:O24"/>
  <sheetViews>
    <sheetView showGridLines="0" zoomScalePageLayoutView="0" workbookViewId="0" topLeftCell="A1">
      <selection activeCell="E8" sqref="E8"/>
    </sheetView>
  </sheetViews>
  <sheetFormatPr defaultColWidth="8.796875" defaultRowHeight="15"/>
  <cols>
    <col min="1" max="1" width="1.59765625" style="16" customWidth="1"/>
    <col min="2" max="2" width="30" style="16" customWidth="1"/>
    <col min="3" max="3" width="8.3984375" style="47" customWidth="1"/>
    <col min="4" max="8" width="7.09765625" style="47" customWidth="1"/>
    <col min="9" max="9" width="9.69921875" style="22" customWidth="1"/>
    <col min="10" max="15" width="2.59765625" style="39" customWidth="1"/>
    <col min="16" max="16384" width="9" style="16" customWidth="1"/>
  </cols>
  <sheetData>
    <row r="1" spans="2:5" ht="18.75">
      <c r="B1" s="36" t="s">
        <v>333</v>
      </c>
      <c r="C1" s="45"/>
      <c r="D1" s="45"/>
      <c r="E1" s="46"/>
    </row>
    <row r="2" ht="4.5" customHeight="1" thickBot="1"/>
    <row r="3" spans="2:15" ht="15.75">
      <c r="B3" s="492" t="s">
        <v>63</v>
      </c>
      <c r="C3" s="490" t="s">
        <v>44</v>
      </c>
      <c r="D3" s="496" t="s">
        <v>4</v>
      </c>
      <c r="E3" s="496"/>
      <c r="F3" s="496"/>
      <c r="G3" s="496"/>
      <c r="H3" s="497"/>
      <c r="J3" s="68"/>
      <c r="K3" s="68"/>
      <c r="L3" s="68"/>
      <c r="M3" s="68"/>
      <c r="N3" s="68"/>
      <c r="O3" s="68"/>
    </row>
    <row r="4" spans="2:8" ht="15.75">
      <c r="B4" s="493"/>
      <c r="C4" s="491"/>
      <c r="D4" s="48" t="s">
        <v>56</v>
      </c>
      <c r="E4" s="48" t="s">
        <v>57</v>
      </c>
      <c r="F4" s="48" t="s">
        <v>61</v>
      </c>
      <c r="G4" s="48" t="s">
        <v>58</v>
      </c>
      <c r="H4" s="49" t="s">
        <v>59</v>
      </c>
    </row>
    <row r="5" spans="2:15" ht="15.75">
      <c r="B5" s="90" t="s">
        <v>64</v>
      </c>
      <c r="C5" s="5">
        <f>SUM(D5:H5)</f>
        <v>0</v>
      </c>
      <c r="D5" s="375"/>
      <c r="E5" s="375"/>
      <c r="F5" s="375"/>
      <c r="G5" s="375"/>
      <c r="H5" s="375"/>
      <c r="J5" s="40"/>
      <c r="K5" s="40"/>
      <c r="L5" s="40"/>
      <c r="M5" s="40"/>
      <c r="N5" s="40"/>
      <c r="O5" s="40"/>
    </row>
    <row r="6" spans="2:15" ht="15.75">
      <c r="B6" s="291" t="s">
        <v>334</v>
      </c>
      <c r="C6" s="6">
        <f>SUM(D6:H6)</f>
        <v>0</v>
      </c>
      <c r="D6" s="376"/>
      <c r="E6" s="376"/>
      <c r="F6" s="376"/>
      <c r="G6" s="376"/>
      <c r="H6" s="376"/>
      <c r="J6" s="40"/>
      <c r="K6" s="40"/>
      <c r="L6" s="40"/>
      <c r="M6" s="40"/>
      <c r="N6" s="40"/>
      <c r="O6" s="40"/>
    </row>
    <row r="7" spans="2:15" ht="15.75">
      <c r="B7" s="292" t="s">
        <v>335</v>
      </c>
      <c r="C7" s="7">
        <f aca="true" t="shared" si="0" ref="C7:C16">SUM(D7:H7)</f>
        <v>0</v>
      </c>
      <c r="D7" s="377"/>
      <c r="E7" s="377"/>
      <c r="F7" s="377"/>
      <c r="G7" s="377"/>
      <c r="H7" s="377"/>
      <c r="J7" s="40"/>
      <c r="K7" s="40"/>
      <c r="L7" s="40"/>
      <c r="M7" s="40"/>
      <c r="N7" s="40"/>
      <c r="O7" s="40"/>
    </row>
    <row r="8" spans="2:15" ht="15.75">
      <c r="B8" s="293" t="s">
        <v>93</v>
      </c>
      <c r="C8" s="5">
        <f t="shared" si="0"/>
        <v>0</v>
      </c>
      <c r="D8" s="375"/>
      <c r="E8" s="375"/>
      <c r="F8" s="375"/>
      <c r="G8" s="375"/>
      <c r="H8" s="375"/>
      <c r="J8" s="40"/>
      <c r="K8" s="40"/>
      <c r="L8" s="40"/>
      <c r="M8" s="40"/>
      <c r="N8" s="40"/>
      <c r="O8" s="40"/>
    </row>
    <row r="9" spans="2:15" ht="15.75">
      <c r="B9" s="291" t="s">
        <v>334</v>
      </c>
      <c r="C9" s="7">
        <f t="shared" si="0"/>
        <v>0</v>
      </c>
      <c r="D9" s="376"/>
      <c r="E9" s="376"/>
      <c r="F9" s="376"/>
      <c r="G9" s="376"/>
      <c r="H9" s="376"/>
      <c r="J9" s="40"/>
      <c r="K9" s="40"/>
      <c r="L9" s="40"/>
      <c r="M9" s="40"/>
      <c r="N9" s="40"/>
      <c r="O9" s="40"/>
    </row>
    <row r="10" spans="2:15" ht="15.75">
      <c r="B10" s="292" t="s">
        <v>335</v>
      </c>
      <c r="C10" s="7">
        <f t="shared" si="0"/>
        <v>0</v>
      </c>
      <c r="D10" s="377"/>
      <c r="E10" s="377"/>
      <c r="F10" s="377"/>
      <c r="G10" s="377"/>
      <c r="H10" s="377"/>
      <c r="J10" s="40"/>
      <c r="K10" s="40"/>
      <c r="L10" s="40"/>
      <c r="M10" s="40"/>
      <c r="N10" s="40"/>
      <c r="O10" s="40"/>
    </row>
    <row r="11" spans="2:15" ht="15.75">
      <c r="B11" s="293" t="s">
        <v>128</v>
      </c>
      <c r="C11" s="5">
        <f t="shared" si="0"/>
        <v>0</v>
      </c>
      <c r="D11" s="375"/>
      <c r="E11" s="375"/>
      <c r="F11" s="375"/>
      <c r="G11" s="375"/>
      <c r="H11" s="375"/>
      <c r="J11" s="40"/>
      <c r="K11" s="40"/>
      <c r="L11" s="40"/>
      <c r="M11" s="40"/>
      <c r="N11" s="40"/>
      <c r="O11" s="40"/>
    </row>
    <row r="12" spans="2:15" ht="15.75">
      <c r="B12" s="291" t="s">
        <v>334</v>
      </c>
      <c r="C12" s="7">
        <f t="shared" si="0"/>
        <v>0</v>
      </c>
      <c r="D12" s="377"/>
      <c r="E12" s="377"/>
      <c r="F12" s="377"/>
      <c r="G12" s="377"/>
      <c r="H12" s="377"/>
      <c r="J12" s="40"/>
      <c r="K12" s="40"/>
      <c r="L12" s="40"/>
      <c r="M12" s="40"/>
      <c r="N12" s="40"/>
      <c r="O12" s="40"/>
    </row>
    <row r="13" spans="2:15" ht="15.75">
      <c r="B13" s="292" t="s">
        <v>335</v>
      </c>
      <c r="C13" s="7">
        <f t="shared" si="0"/>
        <v>0</v>
      </c>
      <c r="D13" s="377"/>
      <c r="E13" s="377"/>
      <c r="F13" s="377"/>
      <c r="G13" s="377"/>
      <c r="H13" s="377"/>
      <c r="J13" s="40"/>
      <c r="K13" s="40"/>
      <c r="L13" s="40"/>
      <c r="M13" s="40"/>
      <c r="N13" s="40"/>
      <c r="O13" s="40"/>
    </row>
    <row r="14" spans="2:15" ht="15.75">
      <c r="B14" s="294" t="s">
        <v>117</v>
      </c>
      <c r="C14" s="5">
        <f t="shared" si="0"/>
        <v>0</v>
      </c>
      <c r="D14" s="375"/>
      <c r="E14" s="375"/>
      <c r="F14" s="375"/>
      <c r="G14" s="375"/>
      <c r="H14" s="375"/>
      <c r="J14" s="40"/>
      <c r="K14" s="40"/>
      <c r="L14" s="40"/>
      <c r="M14" s="40"/>
      <c r="N14" s="40"/>
      <c r="O14" s="40"/>
    </row>
    <row r="15" spans="2:15" ht="15.75">
      <c r="B15" s="291" t="s">
        <v>334</v>
      </c>
      <c r="C15" s="7">
        <f t="shared" si="0"/>
        <v>0</v>
      </c>
      <c r="D15" s="377"/>
      <c r="E15" s="377"/>
      <c r="F15" s="377"/>
      <c r="G15" s="377"/>
      <c r="H15" s="377"/>
      <c r="J15" s="40"/>
      <c r="K15" s="40"/>
      <c r="L15" s="40"/>
      <c r="M15" s="40"/>
      <c r="N15" s="40"/>
      <c r="O15" s="40"/>
    </row>
    <row r="16" spans="2:15" ht="16.5" thickBot="1">
      <c r="B16" s="295" t="s">
        <v>335</v>
      </c>
      <c r="C16" s="10">
        <f t="shared" si="0"/>
        <v>0</v>
      </c>
      <c r="D16" s="378"/>
      <c r="E16" s="378"/>
      <c r="F16" s="378"/>
      <c r="G16" s="378"/>
      <c r="H16" s="378"/>
      <c r="J16" s="40"/>
      <c r="K16" s="40"/>
      <c r="L16" s="40"/>
      <c r="M16" s="40"/>
      <c r="N16" s="40"/>
      <c r="O16" s="40"/>
    </row>
    <row r="17" spans="2:15" ht="15.75">
      <c r="B17" s="50" t="s">
        <v>120</v>
      </c>
      <c r="C17" s="12"/>
      <c r="D17" s="51"/>
      <c r="E17" s="51"/>
      <c r="F17" s="51"/>
      <c r="G17" s="51"/>
      <c r="H17" s="51"/>
      <c r="J17" s="296"/>
      <c r="K17" s="296"/>
      <c r="L17" s="296"/>
      <c r="M17" s="296"/>
      <c r="N17" s="296"/>
      <c r="O17" s="296"/>
    </row>
    <row r="18" spans="2:8" ht="15.75">
      <c r="B18" s="52"/>
      <c r="C18" s="53"/>
      <c r="D18" s="54"/>
      <c r="E18" s="54"/>
      <c r="F18" s="54"/>
      <c r="G18" s="54"/>
      <c r="H18" s="54"/>
    </row>
    <row r="19" spans="2:8" ht="15.75">
      <c r="B19" s="52"/>
      <c r="C19" s="53"/>
      <c r="D19" s="54"/>
      <c r="E19" s="54"/>
      <c r="F19" s="54"/>
      <c r="G19" s="54"/>
      <c r="H19" s="54"/>
    </row>
    <row r="20" spans="2:8" ht="15.75">
      <c r="B20" s="52"/>
      <c r="C20" s="53"/>
      <c r="D20" s="54"/>
      <c r="E20" s="54"/>
      <c r="F20" s="54"/>
      <c r="G20" s="54"/>
      <c r="H20" s="54"/>
    </row>
    <row r="21" spans="2:8" ht="15.75">
      <c r="B21" s="52"/>
      <c r="C21" s="53"/>
      <c r="D21" s="54"/>
      <c r="E21" s="54"/>
      <c r="F21" s="54"/>
      <c r="G21" s="54"/>
      <c r="H21" s="54"/>
    </row>
    <row r="22" spans="2:8" ht="15.75">
      <c r="B22" s="52"/>
      <c r="C22" s="53"/>
      <c r="D22" s="54"/>
      <c r="E22" s="54"/>
      <c r="F22" s="54"/>
      <c r="G22" s="54"/>
      <c r="H22" s="54"/>
    </row>
    <row r="23" spans="2:8" ht="15.75">
      <c r="B23" s="52"/>
      <c r="C23" s="53"/>
      <c r="D23" s="54"/>
      <c r="E23" s="54"/>
      <c r="F23" s="54"/>
      <c r="G23" s="54"/>
      <c r="H23" s="54"/>
    </row>
    <row r="24" spans="2:8" ht="15.75">
      <c r="B24" s="52"/>
      <c r="C24" s="53"/>
      <c r="D24" s="54"/>
      <c r="E24" s="54"/>
      <c r="F24" s="54"/>
      <c r="G24" s="54"/>
      <c r="H24" s="54"/>
    </row>
  </sheetData>
  <sheetProtection/>
  <mergeCells count="3">
    <mergeCell ref="B3:B4"/>
    <mergeCell ref="C3:C4"/>
    <mergeCell ref="D3:H3"/>
  </mergeCells>
  <dataValidations count="3">
    <dataValidation allowBlank="1" showInputMessage="1" showErrorMessage="1" errorTitle="Lçi nhËp d÷ liÖu" error="ChØ nhËp d÷ liÖu kiÓu sè, kh«ng nhËp ch÷." sqref="C5:C17"/>
    <dataValidation type="whole" allowBlank="1" showErrorMessage="1" errorTitle="Lỗi nhập dữ liệu" error="Chỉ nhập dữ liệu số tối đa 2000" sqref="D5:H16">
      <formula1>0</formula1>
      <formula2>2000</formula2>
    </dataValidation>
    <dataValidation type="whole" allowBlank="1" showInputMessage="1" showErrorMessage="1" errorTitle="Lçi nhËp d÷ liÖu" error="ChØ nhËp d÷ liÖu kiÓu sè, kh«ng nhËp ch÷." sqref="D17:H17">
      <formula1>0</formula1>
      <formula2>1000000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B1:AA177"/>
  <sheetViews>
    <sheetView showGridLines="0" zoomScalePageLayoutView="0" workbookViewId="0" topLeftCell="A121">
      <selection activeCell="E138" sqref="E138"/>
    </sheetView>
  </sheetViews>
  <sheetFormatPr defaultColWidth="8.796875" defaultRowHeight="15"/>
  <cols>
    <col min="1" max="1" width="4.3984375" style="16" customWidth="1"/>
    <col min="2" max="2" width="40.19921875" style="16" customWidth="1"/>
    <col min="3" max="3" width="6.09765625" style="47" customWidth="1"/>
    <col min="4" max="4" width="6" style="47" customWidth="1"/>
    <col min="5" max="12" width="4.8984375" style="47" customWidth="1"/>
    <col min="13" max="13" width="4.8984375" style="22" customWidth="1"/>
    <col min="14" max="14" width="4.8984375" style="284" customWidth="1"/>
    <col min="15" max="15" width="9" style="16" customWidth="1"/>
    <col min="16" max="25" width="3.19921875" style="16" customWidth="1"/>
    <col min="26" max="26" width="3" style="16" customWidth="1"/>
    <col min="27" max="27" width="3.09765625" style="16" customWidth="1"/>
    <col min="28" max="16384" width="9" style="16" customWidth="1"/>
  </cols>
  <sheetData>
    <row r="1" spans="2:3" ht="19.5" thickBot="1">
      <c r="B1" s="36" t="s">
        <v>336</v>
      </c>
      <c r="C1" s="55"/>
    </row>
    <row r="2" spans="2:4" ht="15.75">
      <c r="B2" s="515" t="s">
        <v>43</v>
      </c>
      <c r="C2" s="520" t="s">
        <v>337</v>
      </c>
      <c r="D2" s="521"/>
    </row>
    <row r="3" spans="2:4" ht="15.75">
      <c r="B3" s="516"/>
      <c r="C3" s="511" t="s">
        <v>338</v>
      </c>
      <c r="D3" s="518" t="s">
        <v>339</v>
      </c>
    </row>
    <row r="4" spans="2:4" ht="15.75">
      <c r="B4" s="517"/>
      <c r="C4" s="507"/>
      <c r="D4" s="519"/>
    </row>
    <row r="5" spans="2:4" ht="15.75">
      <c r="B5" s="57" t="s">
        <v>202</v>
      </c>
      <c r="C5" s="84">
        <f>SUM(C11,C47,C73,C97)</f>
        <v>0</v>
      </c>
      <c r="D5" s="85">
        <f>SUM(D11,D47,D73,D97)</f>
        <v>0</v>
      </c>
    </row>
    <row r="6" spans="2:4" ht="15.75">
      <c r="B6" s="195" t="s">
        <v>54</v>
      </c>
      <c r="C6" s="173">
        <f>SUM(C7:C9)</f>
        <v>0</v>
      </c>
      <c r="D6" s="174">
        <f>SUM(D7:D9)</f>
        <v>0</v>
      </c>
    </row>
    <row r="7" spans="2:4" ht="15.75">
      <c r="B7" s="137" t="s">
        <v>203</v>
      </c>
      <c r="C7" s="234"/>
      <c r="D7" s="235"/>
    </row>
    <row r="8" spans="2:4" ht="15.75">
      <c r="B8" s="138" t="s">
        <v>204</v>
      </c>
      <c r="C8" s="216"/>
      <c r="D8" s="217"/>
    </row>
    <row r="9" spans="2:4" ht="15.75">
      <c r="B9" s="139" t="s">
        <v>205</v>
      </c>
      <c r="C9" s="236"/>
      <c r="D9" s="237"/>
    </row>
    <row r="10" spans="2:4" ht="15.75">
      <c r="B10" s="297" t="s">
        <v>121</v>
      </c>
      <c r="C10" s="298"/>
      <c r="D10" s="299"/>
    </row>
    <row r="11" spans="2:4" ht="15.75">
      <c r="B11" s="195" t="s">
        <v>206</v>
      </c>
      <c r="C11" s="173">
        <f>SUM(C12:C14)</f>
        <v>0</v>
      </c>
      <c r="D11" s="174">
        <f>SUM(D12:D14)</f>
        <v>0</v>
      </c>
    </row>
    <row r="12" spans="2:4" ht="15.75">
      <c r="B12" s="112" t="s">
        <v>247</v>
      </c>
      <c r="C12" s="216"/>
      <c r="D12" s="217"/>
    </row>
    <row r="13" spans="2:4" ht="15.75">
      <c r="B13" s="140" t="s">
        <v>249</v>
      </c>
      <c r="C13" s="216"/>
      <c r="D13" s="217"/>
    </row>
    <row r="14" spans="2:4" ht="15.75">
      <c r="B14" s="141" t="s">
        <v>250</v>
      </c>
      <c r="C14" s="216"/>
      <c r="D14" s="217"/>
    </row>
    <row r="15" spans="2:4" ht="15.75">
      <c r="B15" s="142" t="s">
        <v>185</v>
      </c>
      <c r="C15" s="220"/>
      <c r="D15" s="222"/>
    </row>
    <row r="16" spans="2:4" ht="15.75">
      <c r="B16" s="198" t="s">
        <v>269</v>
      </c>
      <c r="C16" s="173">
        <f>C11</f>
        <v>0</v>
      </c>
      <c r="D16" s="173">
        <f>D11</f>
        <v>0</v>
      </c>
    </row>
    <row r="17" spans="2:4" ht="15.75">
      <c r="B17" s="143" t="s">
        <v>259</v>
      </c>
      <c r="C17" s="226"/>
      <c r="D17" s="227"/>
    </row>
    <row r="18" spans="2:4" ht="15.75">
      <c r="B18" s="116" t="s">
        <v>260</v>
      </c>
      <c r="C18" s="226"/>
      <c r="D18" s="227"/>
    </row>
    <row r="19" spans="2:4" ht="15.75">
      <c r="B19" s="116" t="s">
        <v>261</v>
      </c>
      <c r="C19" s="226"/>
      <c r="D19" s="227"/>
    </row>
    <row r="20" spans="2:4" ht="15.75">
      <c r="B20" s="116" t="s">
        <v>262</v>
      </c>
      <c r="C20" s="226"/>
      <c r="D20" s="227"/>
    </row>
    <row r="21" spans="2:4" ht="15.75">
      <c r="B21" s="116" t="s">
        <v>263</v>
      </c>
      <c r="C21" s="226"/>
      <c r="D21" s="227"/>
    </row>
    <row r="22" spans="2:4" ht="15.75">
      <c r="B22" s="116" t="s">
        <v>264</v>
      </c>
      <c r="C22" s="226"/>
      <c r="D22" s="227"/>
    </row>
    <row r="23" spans="2:4" ht="15.75">
      <c r="B23" s="116" t="s">
        <v>265</v>
      </c>
      <c r="C23" s="226"/>
      <c r="D23" s="227"/>
    </row>
    <row r="24" spans="2:4" ht="15.75">
      <c r="B24" s="116" t="s">
        <v>266</v>
      </c>
      <c r="C24" s="230"/>
      <c r="D24" s="231"/>
    </row>
    <row r="25" spans="2:4" ht="15.75">
      <c r="B25" s="144" t="s">
        <v>267</v>
      </c>
      <c r="C25" s="230"/>
      <c r="D25" s="231"/>
    </row>
    <row r="26" spans="2:4" ht="15.75">
      <c r="B26" s="199" t="s">
        <v>270</v>
      </c>
      <c r="C26" s="173">
        <f>C11</f>
        <v>0</v>
      </c>
      <c r="D26" s="173">
        <f>D11</f>
        <v>0</v>
      </c>
    </row>
    <row r="27" spans="2:4" ht="15.75">
      <c r="B27" s="145" t="s">
        <v>304</v>
      </c>
      <c r="C27" s="226"/>
      <c r="D27" s="227"/>
    </row>
    <row r="28" spans="2:4" ht="15.75">
      <c r="B28" s="116" t="s">
        <v>305</v>
      </c>
      <c r="C28" s="226"/>
      <c r="D28" s="227"/>
    </row>
    <row r="29" spans="2:4" ht="15.75">
      <c r="B29" s="116" t="s">
        <v>271</v>
      </c>
      <c r="C29" s="226"/>
      <c r="D29" s="227"/>
    </row>
    <row r="30" spans="2:4" ht="15.75">
      <c r="B30" s="116" t="s">
        <v>272</v>
      </c>
      <c r="C30" s="226"/>
      <c r="D30" s="227"/>
    </row>
    <row r="31" spans="2:4" ht="15.75">
      <c r="B31" s="116" t="s">
        <v>273</v>
      </c>
      <c r="C31" s="226"/>
      <c r="D31" s="227"/>
    </row>
    <row r="32" spans="2:4" ht="15.75">
      <c r="B32" s="116" t="s">
        <v>274</v>
      </c>
      <c r="C32" s="226"/>
      <c r="D32" s="227"/>
    </row>
    <row r="33" spans="2:4" ht="15.75">
      <c r="B33" s="116" t="s">
        <v>275</v>
      </c>
      <c r="C33" s="226"/>
      <c r="D33" s="227"/>
    </row>
    <row r="34" spans="2:4" ht="15.75">
      <c r="B34" s="146" t="s">
        <v>276</v>
      </c>
      <c r="C34" s="228"/>
      <c r="D34" s="229"/>
    </row>
    <row r="35" spans="2:4" ht="15.75">
      <c r="B35" s="195" t="s">
        <v>200</v>
      </c>
      <c r="C35" s="173">
        <f>C11</f>
        <v>0</v>
      </c>
      <c r="D35" s="174">
        <f>D11</f>
        <v>0</v>
      </c>
    </row>
    <row r="36" spans="2:4" ht="15.75">
      <c r="B36" s="147" t="s">
        <v>118</v>
      </c>
      <c r="C36" s="216"/>
      <c r="D36" s="217"/>
    </row>
    <row r="37" spans="2:4" ht="15.75">
      <c r="B37" s="148" t="s">
        <v>103</v>
      </c>
      <c r="C37" s="216"/>
      <c r="D37" s="217"/>
    </row>
    <row r="38" spans="2:4" ht="15.75">
      <c r="B38" s="148" t="s">
        <v>104</v>
      </c>
      <c r="C38" s="216"/>
      <c r="D38" s="217"/>
    </row>
    <row r="39" spans="2:4" ht="15.75">
      <c r="B39" s="148" t="s">
        <v>105</v>
      </c>
      <c r="C39" s="216"/>
      <c r="D39" s="217"/>
    </row>
    <row r="40" spans="2:4" ht="15.75">
      <c r="B40" s="148" t="s">
        <v>106</v>
      </c>
      <c r="C40" s="216"/>
      <c r="D40" s="217"/>
    </row>
    <row r="41" spans="2:4" ht="15.75">
      <c r="B41" s="148" t="s">
        <v>107</v>
      </c>
      <c r="C41" s="216"/>
      <c r="D41" s="217"/>
    </row>
    <row r="42" spans="2:4" ht="15.75">
      <c r="B42" s="148" t="s">
        <v>108</v>
      </c>
      <c r="C42" s="216"/>
      <c r="D42" s="217"/>
    </row>
    <row r="43" spans="2:4" ht="15.75">
      <c r="B43" s="148" t="s">
        <v>99</v>
      </c>
      <c r="C43" s="216"/>
      <c r="D43" s="217"/>
    </row>
    <row r="44" spans="2:4" ht="15.75">
      <c r="B44" s="148" t="s">
        <v>100</v>
      </c>
      <c r="C44" s="216"/>
      <c r="D44" s="217"/>
    </row>
    <row r="45" spans="2:4" ht="15.75">
      <c r="B45" s="148" t="s">
        <v>101</v>
      </c>
      <c r="C45" s="216"/>
      <c r="D45" s="217"/>
    </row>
    <row r="46" spans="2:4" ht="15.75">
      <c r="B46" s="148" t="s">
        <v>119</v>
      </c>
      <c r="C46" s="216"/>
      <c r="D46" s="217"/>
    </row>
    <row r="47" spans="2:4" ht="15.75">
      <c r="B47" s="285" t="s">
        <v>201</v>
      </c>
      <c r="C47" s="232"/>
      <c r="D47" s="233"/>
    </row>
    <row r="48" spans="2:4" ht="15.75">
      <c r="B48" s="195" t="s">
        <v>206</v>
      </c>
      <c r="C48" s="173">
        <f>SUM(C49:C51)</f>
        <v>0</v>
      </c>
      <c r="D48" s="174">
        <f>SUM(D49:D51)</f>
        <v>0</v>
      </c>
    </row>
    <row r="49" spans="2:4" ht="15.75">
      <c r="B49" s="112" t="s">
        <v>247</v>
      </c>
      <c r="C49" s="216"/>
      <c r="D49" s="217"/>
    </row>
    <row r="50" spans="2:4" ht="15.75">
      <c r="B50" s="140" t="s">
        <v>249</v>
      </c>
      <c r="C50" s="216"/>
      <c r="D50" s="217"/>
    </row>
    <row r="51" spans="2:4" ht="15.75">
      <c r="B51" s="141" t="s">
        <v>250</v>
      </c>
      <c r="C51" s="216"/>
      <c r="D51" s="217"/>
    </row>
    <row r="52" spans="2:4" ht="15.75">
      <c r="B52" s="142" t="s">
        <v>185</v>
      </c>
      <c r="C52" s="220"/>
      <c r="D52" s="222"/>
    </row>
    <row r="53" spans="2:4" ht="15.75">
      <c r="B53" s="198" t="s">
        <v>269</v>
      </c>
      <c r="C53" s="173">
        <f>C48</f>
        <v>0</v>
      </c>
      <c r="D53" s="173">
        <f>D48</f>
        <v>0</v>
      </c>
    </row>
    <row r="54" spans="2:4" ht="15.75">
      <c r="B54" s="143" t="s">
        <v>259</v>
      </c>
      <c r="C54" s="226"/>
      <c r="D54" s="227"/>
    </row>
    <row r="55" spans="2:4" ht="15.75">
      <c r="B55" s="116" t="s">
        <v>260</v>
      </c>
      <c r="C55" s="226"/>
      <c r="D55" s="227"/>
    </row>
    <row r="56" spans="2:4" ht="15.75">
      <c r="B56" s="116" t="s">
        <v>261</v>
      </c>
      <c r="C56" s="226"/>
      <c r="D56" s="227"/>
    </row>
    <row r="57" spans="2:4" ht="15.75">
      <c r="B57" s="116" t="s">
        <v>262</v>
      </c>
      <c r="C57" s="226"/>
      <c r="D57" s="227"/>
    </row>
    <row r="58" spans="2:4" ht="15.75">
      <c r="B58" s="116" t="s">
        <v>263</v>
      </c>
      <c r="C58" s="226"/>
      <c r="D58" s="227"/>
    </row>
    <row r="59" spans="2:4" ht="15.75">
      <c r="B59" s="116" t="s">
        <v>264</v>
      </c>
      <c r="C59" s="226"/>
      <c r="D59" s="227"/>
    </row>
    <row r="60" spans="2:4" ht="15.75">
      <c r="B60" s="116" t="s">
        <v>265</v>
      </c>
      <c r="C60" s="226"/>
      <c r="D60" s="227"/>
    </row>
    <row r="61" spans="2:4" ht="15.75">
      <c r="B61" s="116" t="s">
        <v>266</v>
      </c>
      <c r="C61" s="230"/>
      <c r="D61" s="231"/>
    </row>
    <row r="62" spans="2:4" ht="15.75">
      <c r="B62" s="144" t="s">
        <v>267</v>
      </c>
      <c r="C62" s="230"/>
      <c r="D62" s="231"/>
    </row>
    <row r="63" spans="2:4" ht="15.75">
      <c r="B63" s="199" t="s">
        <v>270</v>
      </c>
      <c r="C63" s="173">
        <f>C48</f>
        <v>0</v>
      </c>
      <c r="D63" s="173">
        <f>D48</f>
        <v>0</v>
      </c>
    </row>
    <row r="64" spans="2:4" ht="15.75">
      <c r="B64" s="145" t="s">
        <v>304</v>
      </c>
      <c r="C64" s="226"/>
      <c r="D64" s="227"/>
    </row>
    <row r="65" spans="2:4" ht="15.75">
      <c r="B65" s="116" t="s">
        <v>305</v>
      </c>
      <c r="C65" s="226"/>
      <c r="D65" s="227"/>
    </row>
    <row r="66" spans="2:4" ht="15.75">
      <c r="B66" s="116" t="s">
        <v>271</v>
      </c>
      <c r="C66" s="226"/>
      <c r="D66" s="227"/>
    </row>
    <row r="67" spans="2:4" ht="15.75">
      <c r="B67" s="116" t="s">
        <v>272</v>
      </c>
      <c r="C67" s="226"/>
      <c r="D67" s="227"/>
    </row>
    <row r="68" spans="2:4" ht="15.75">
      <c r="B68" s="116" t="s">
        <v>273</v>
      </c>
      <c r="C68" s="226"/>
      <c r="D68" s="227"/>
    </row>
    <row r="69" spans="2:4" ht="15.75">
      <c r="B69" s="116" t="s">
        <v>274</v>
      </c>
      <c r="C69" s="226"/>
      <c r="D69" s="227"/>
    </row>
    <row r="70" spans="2:4" ht="15.75">
      <c r="B70" s="116" t="s">
        <v>275</v>
      </c>
      <c r="C70" s="226"/>
      <c r="D70" s="227"/>
    </row>
    <row r="71" spans="2:4" ht="15.75">
      <c r="B71" s="146" t="s">
        <v>276</v>
      </c>
      <c r="C71" s="228"/>
      <c r="D71" s="229"/>
    </row>
    <row r="72" spans="2:4" ht="18.75" customHeight="1">
      <c r="B72" s="69" t="s">
        <v>122</v>
      </c>
      <c r="C72" s="70"/>
      <c r="D72" s="300"/>
    </row>
    <row r="73" spans="2:4" ht="15.75">
      <c r="B73" s="195" t="s">
        <v>44</v>
      </c>
      <c r="C73" s="173">
        <f>SUM(C74:C75)</f>
        <v>0</v>
      </c>
      <c r="D73" s="174">
        <f>SUM(D74:D75)</f>
        <v>0</v>
      </c>
    </row>
    <row r="74" spans="2:4" ht="15.75">
      <c r="B74" s="149" t="s">
        <v>248</v>
      </c>
      <c r="C74" s="216"/>
      <c r="D74" s="217"/>
    </row>
    <row r="75" spans="2:4" ht="15.75">
      <c r="B75" s="115" t="s">
        <v>52</v>
      </c>
      <c r="C75" s="220"/>
      <c r="D75" s="222"/>
    </row>
    <row r="76" spans="2:4" ht="15.75">
      <c r="B76" s="200" t="s">
        <v>258</v>
      </c>
      <c r="C76" s="173">
        <f>C74</f>
        <v>0</v>
      </c>
      <c r="D76" s="173">
        <f>D74</f>
        <v>0</v>
      </c>
    </row>
    <row r="77" spans="2:4" ht="15.75">
      <c r="B77" s="143" t="s">
        <v>259</v>
      </c>
      <c r="C77" s="226"/>
      <c r="D77" s="227"/>
    </row>
    <row r="78" spans="2:4" ht="15.75">
      <c r="B78" s="116" t="s">
        <v>260</v>
      </c>
      <c r="C78" s="226"/>
      <c r="D78" s="227"/>
    </row>
    <row r="79" spans="2:4" ht="15.75">
      <c r="B79" s="116" t="s">
        <v>261</v>
      </c>
      <c r="C79" s="226"/>
      <c r="D79" s="227"/>
    </row>
    <row r="80" spans="2:4" ht="15.75">
      <c r="B80" s="116" t="s">
        <v>262</v>
      </c>
      <c r="C80" s="226"/>
      <c r="D80" s="227"/>
    </row>
    <row r="81" spans="2:4" ht="15.75">
      <c r="B81" s="116" t="s">
        <v>263</v>
      </c>
      <c r="C81" s="226"/>
      <c r="D81" s="227"/>
    </row>
    <row r="82" spans="2:4" ht="15.75">
      <c r="B82" s="116" t="s">
        <v>264</v>
      </c>
      <c r="C82" s="226"/>
      <c r="D82" s="227"/>
    </row>
    <row r="83" spans="2:4" ht="15.75">
      <c r="B83" s="116" t="s">
        <v>265</v>
      </c>
      <c r="C83" s="226"/>
      <c r="D83" s="227"/>
    </row>
    <row r="84" spans="2:4" ht="15.75">
      <c r="B84" s="116" t="s">
        <v>266</v>
      </c>
      <c r="C84" s="226"/>
      <c r="D84" s="227"/>
    </row>
    <row r="85" spans="2:4" ht="15.75">
      <c r="B85" s="116" t="s">
        <v>267</v>
      </c>
      <c r="C85" s="228"/>
      <c r="D85" s="229"/>
    </row>
    <row r="86" spans="2:4" ht="15.75">
      <c r="B86" s="200" t="s">
        <v>268</v>
      </c>
      <c r="C86" s="173">
        <f>C75</f>
        <v>0</v>
      </c>
      <c r="D86" s="173">
        <f>D75</f>
        <v>0</v>
      </c>
    </row>
    <row r="87" spans="2:4" ht="15.75">
      <c r="B87" s="143" t="s">
        <v>259</v>
      </c>
      <c r="C87" s="226"/>
      <c r="D87" s="227"/>
    </row>
    <row r="88" spans="2:4" ht="15.75">
      <c r="B88" s="116" t="s">
        <v>260</v>
      </c>
      <c r="C88" s="226"/>
      <c r="D88" s="227"/>
    </row>
    <row r="89" spans="2:4" ht="15.75">
      <c r="B89" s="116" t="s">
        <v>261</v>
      </c>
      <c r="C89" s="226"/>
      <c r="D89" s="227"/>
    </row>
    <row r="90" spans="2:4" ht="15.75">
      <c r="B90" s="116" t="s">
        <v>262</v>
      </c>
      <c r="C90" s="226"/>
      <c r="D90" s="227"/>
    </row>
    <row r="91" spans="2:4" ht="15.75">
      <c r="B91" s="116" t="s">
        <v>263</v>
      </c>
      <c r="C91" s="226"/>
      <c r="D91" s="227"/>
    </row>
    <row r="92" spans="2:4" ht="15.75">
      <c r="B92" s="116" t="s">
        <v>264</v>
      </c>
      <c r="C92" s="226"/>
      <c r="D92" s="227"/>
    </row>
    <row r="93" spans="2:4" ht="15.75">
      <c r="B93" s="116" t="s">
        <v>265</v>
      </c>
      <c r="C93" s="226"/>
      <c r="D93" s="227"/>
    </row>
    <row r="94" spans="2:4" ht="15.75">
      <c r="B94" s="116" t="s">
        <v>266</v>
      </c>
      <c r="C94" s="226"/>
      <c r="D94" s="227"/>
    </row>
    <row r="95" spans="2:4" ht="15.75">
      <c r="B95" s="116" t="s">
        <v>267</v>
      </c>
      <c r="C95" s="228"/>
      <c r="D95" s="229"/>
    </row>
    <row r="96" spans="2:4" ht="15.75">
      <c r="B96" s="69" t="s">
        <v>123</v>
      </c>
      <c r="C96" s="70"/>
      <c r="D96" s="300"/>
    </row>
    <row r="97" spans="2:4" ht="15.75">
      <c r="B97" s="195" t="s">
        <v>44</v>
      </c>
      <c r="C97" s="173">
        <f>SUM(C98,C101:C104)</f>
        <v>0</v>
      </c>
      <c r="D97" s="174">
        <f>SUM(D98,D101:D104)</f>
        <v>0</v>
      </c>
    </row>
    <row r="98" spans="2:4" ht="18.75">
      <c r="B98" s="150" t="s">
        <v>251</v>
      </c>
      <c r="C98" s="216"/>
      <c r="D98" s="217"/>
    </row>
    <row r="99" spans="2:4" ht="15.75">
      <c r="B99" s="113" t="s">
        <v>102</v>
      </c>
      <c r="C99" s="216"/>
      <c r="D99" s="217"/>
    </row>
    <row r="100" spans="2:4" ht="15.75">
      <c r="B100" s="151" t="s">
        <v>127</v>
      </c>
      <c r="C100" s="216"/>
      <c r="D100" s="217"/>
    </row>
    <row r="101" spans="2:4" ht="15.75">
      <c r="B101" s="113" t="s">
        <v>124</v>
      </c>
      <c r="C101" s="216"/>
      <c r="D101" s="217"/>
    </row>
    <row r="102" spans="2:4" ht="15.75">
      <c r="B102" s="113" t="s">
        <v>125</v>
      </c>
      <c r="C102" s="216"/>
      <c r="D102" s="217"/>
    </row>
    <row r="103" spans="2:4" ht="15.75">
      <c r="B103" s="113" t="s">
        <v>186</v>
      </c>
      <c r="C103" s="220"/>
      <c r="D103" s="222"/>
    </row>
    <row r="104" spans="2:4" ht="16.5" thickBot="1">
      <c r="B104" s="114" t="s">
        <v>53</v>
      </c>
      <c r="C104" s="223"/>
      <c r="D104" s="225"/>
    </row>
    <row r="105" spans="2:3" ht="19.5" thickBot="1">
      <c r="B105" s="36"/>
      <c r="C105" s="55"/>
    </row>
    <row r="106" spans="2:14" ht="15.75" customHeight="1">
      <c r="B106" s="515" t="s">
        <v>43</v>
      </c>
      <c r="C106" s="505" t="s">
        <v>44</v>
      </c>
      <c r="D106" s="505" t="s">
        <v>215</v>
      </c>
      <c r="E106" s="501" t="s">
        <v>46</v>
      </c>
      <c r="F106" s="502"/>
      <c r="G106" s="502"/>
      <c r="H106" s="502"/>
      <c r="I106" s="502"/>
      <c r="J106" s="503"/>
      <c r="K106" s="520" t="s">
        <v>45</v>
      </c>
      <c r="L106" s="632"/>
      <c r="M106" s="632"/>
      <c r="N106" s="521"/>
    </row>
    <row r="107" spans="2:14" ht="15.75" customHeight="1">
      <c r="B107" s="516"/>
      <c r="C107" s="506"/>
      <c r="D107" s="506"/>
      <c r="E107" s="504" t="s">
        <v>50</v>
      </c>
      <c r="F107" s="504"/>
      <c r="G107" s="504" t="s">
        <v>51</v>
      </c>
      <c r="H107" s="504"/>
      <c r="I107" s="504" t="s">
        <v>254</v>
      </c>
      <c r="J107" s="504"/>
      <c r="K107" s="511" t="s">
        <v>48</v>
      </c>
      <c r="L107" s="511" t="s">
        <v>216</v>
      </c>
      <c r="M107" s="511" t="s">
        <v>337</v>
      </c>
      <c r="N107" s="518" t="s">
        <v>340</v>
      </c>
    </row>
    <row r="108" spans="2:14" ht="34.5" customHeight="1">
      <c r="B108" s="517"/>
      <c r="C108" s="507"/>
      <c r="D108" s="507"/>
      <c r="E108" s="56" t="s">
        <v>44</v>
      </c>
      <c r="F108" s="56" t="s">
        <v>47</v>
      </c>
      <c r="G108" s="56" t="s">
        <v>44</v>
      </c>
      <c r="H108" s="56" t="s">
        <v>47</v>
      </c>
      <c r="I108" s="56" t="s">
        <v>44</v>
      </c>
      <c r="J108" s="56" t="s">
        <v>47</v>
      </c>
      <c r="K108" s="507"/>
      <c r="L108" s="507"/>
      <c r="M108" s="507"/>
      <c r="N108" s="519"/>
    </row>
    <row r="109" spans="2:14" ht="15.75">
      <c r="B109" s="625" t="s">
        <v>341</v>
      </c>
      <c r="C109" s="626"/>
      <c r="D109" s="626"/>
      <c r="E109" s="626"/>
      <c r="F109" s="626"/>
      <c r="G109" s="626"/>
      <c r="H109" s="626"/>
      <c r="I109" s="626"/>
      <c r="J109" s="626"/>
      <c r="K109" s="626"/>
      <c r="L109" s="626"/>
      <c r="M109" s="626"/>
      <c r="N109" s="627"/>
    </row>
    <row r="110" spans="2:14" ht="15.75">
      <c r="B110" s="301" t="s">
        <v>342</v>
      </c>
      <c r="C110" s="5">
        <f>SUM(C111:C114)</f>
        <v>43</v>
      </c>
      <c r="D110" s="5">
        <f aca="true" t="shared" si="0" ref="D110:K110">SUM(D111:D114)</f>
        <v>40</v>
      </c>
      <c r="E110" s="5">
        <f>SUM(E111:E114)</f>
        <v>36</v>
      </c>
      <c r="F110" s="5">
        <f t="shared" si="0"/>
        <v>33</v>
      </c>
      <c r="G110" s="5">
        <f t="shared" si="0"/>
        <v>7</v>
      </c>
      <c r="H110" s="5">
        <f t="shared" si="0"/>
        <v>7</v>
      </c>
      <c r="I110" s="5">
        <f t="shared" si="0"/>
        <v>0</v>
      </c>
      <c r="J110" s="5">
        <f t="shared" si="0"/>
        <v>0</v>
      </c>
      <c r="K110" s="5">
        <f t="shared" si="0"/>
        <v>0</v>
      </c>
      <c r="L110" s="5">
        <f>SUM(L111:L114)</f>
        <v>0</v>
      </c>
      <c r="M110" s="5">
        <f>SUM(M111:M114)</f>
        <v>0</v>
      </c>
      <c r="N110" s="290">
        <f>SUM(N111:N114)</f>
        <v>0</v>
      </c>
    </row>
    <row r="111" spans="2:14" ht="15.75">
      <c r="B111" s="302" t="s">
        <v>343</v>
      </c>
      <c r="C111" s="7">
        <f aca="true" t="shared" si="1" ref="C111:D114">SUM(E111,G111,I111)</f>
        <v>31</v>
      </c>
      <c r="D111" s="7">
        <f t="shared" si="1"/>
        <v>28</v>
      </c>
      <c r="E111" s="8">
        <v>29</v>
      </c>
      <c r="F111" s="8">
        <v>26</v>
      </c>
      <c r="G111" s="8">
        <v>2</v>
      </c>
      <c r="H111" s="8">
        <v>2</v>
      </c>
      <c r="I111" s="8"/>
      <c r="J111" s="8"/>
      <c r="K111" s="8"/>
      <c r="L111" s="8"/>
      <c r="M111" s="8"/>
      <c r="N111" s="9"/>
    </row>
    <row r="112" spans="2:14" ht="15.75">
      <c r="B112" s="302" t="s">
        <v>344</v>
      </c>
      <c r="C112" s="7">
        <f t="shared" si="1"/>
        <v>12</v>
      </c>
      <c r="D112" s="7">
        <f t="shared" si="1"/>
        <v>12</v>
      </c>
      <c r="E112" s="8">
        <v>7</v>
      </c>
      <c r="F112" s="8">
        <v>7</v>
      </c>
      <c r="G112" s="8">
        <v>5</v>
      </c>
      <c r="H112" s="8">
        <v>5</v>
      </c>
      <c r="I112" s="8"/>
      <c r="J112" s="8"/>
      <c r="K112" s="8"/>
      <c r="L112" s="8"/>
      <c r="M112" s="8"/>
      <c r="N112" s="9"/>
    </row>
    <row r="113" spans="2:14" ht="15.75">
      <c r="B113" s="302" t="s">
        <v>345</v>
      </c>
      <c r="C113" s="7">
        <f t="shared" si="1"/>
        <v>0</v>
      </c>
      <c r="D113" s="7">
        <f t="shared" si="1"/>
        <v>0</v>
      </c>
      <c r="E113" s="8"/>
      <c r="F113" s="8"/>
      <c r="G113" s="8"/>
      <c r="H113" s="8"/>
      <c r="I113" s="8"/>
      <c r="J113" s="8"/>
      <c r="K113" s="8"/>
      <c r="L113" s="8"/>
      <c r="M113" s="8"/>
      <c r="N113" s="9"/>
    </row>
    <row r="114" spans="2:14" ht="15.75">
      <c r="B114" s="302" t="s">
        <v>346</v>
      </c>
      <c r="C114" s="303">
        <f t="shared" si="1"/>
        <v>0</v>
      </c>
      <c r="D114" s="303">
        <f t="shared" si="1"/>
        <v>0</v>
      </c>
      <c r="E114" s="8"/>
      <c r="F114" s="8"/>
      <c r="G114" s="8"/>
      <c r="H114" s="8"/>
      <c r="I114" s="8"/>
      <c r="J114" s="8"/>
      <c r="K114" s="8"/>
      <c r="L114" s="8"/>
      <c r="M114" s="8"/>
      <c r="N114" s="9"/>
    </row>
    <row r="115" spans="2:14" ht="15.75">
      <c r="B115" s="69" t="s">
        <v>347</v>
      </c>
      <c r="C115" s="70"/>
      <c r="D115" s="70"/>
      <c r="E115" s="70"/>
      <c r="F115" s="70"/>
      <c r="G115" s="70"/>
      <c r="H115" s="70"/>
      <c r="I115" s="628"/>
      <c r="J115" s="628"/>
      <c r="K115" s="70"/>
      <c r="L115" s="70"/>
      <c r="M115" s="70"/>
      <c r="N115" s="300"/>
    </row>
    <row r="116" spans="2:14" s="87" customFormat="1" ht="15.75">
      <c r="B116" s="629" t="s">
        <v>348</v>
      </c>
      <c r="C116" s="630"/>
      <c r="D116" s="630"/>
      <c r="E116" s="630"/>
      <c r="F116" s="630"/>
      <c r="G116" s="630"/>
      <c r="H116" s="630"/>
      <c r="I116" s="630"/>
      <c r="J116" s="630"/>
      <c r="K116" s="630"/>
      <c r="L116" s="630"/>
      <c r="M116" s="630"/>
      <c r="N116" s="631"/>
    </row>
    <row r="117" spans="2:14" s="87" customFormat="1" ht="15.75">
      <c r="B117" s="305" t="s">
        <v>349</v>
      </c>
      <c r="C117" s="5">
        <f aca="true" t="shared" si="2" ref="C117:D129">SUM(E117,G117,I117)</f>
        <v>0</v>
      </c>
      <c r="D117" s="5">
        <f t="shared" si="2"/>
        <v>0</v>
      </c>
      <c r="E117" s="5">
        <f>SUM(E118:E120)</f>
        <v>0</v>
      </c>
      <c r="F117" s="5">
        <f aca="true" t="shared" si="3" ref="F117:K117">SUM(F118:F120)</f>
        <v>0</v>
      </c>
      <c r="G117" s="5">
        <f t="shared" si="3"/>
        <v>0</v>
      </c>
      <c r="H117" s="5">
        <f t="shared" si="3"/>
        <v>0</v>
      </c>
      <c r="I117" s="5">
        <f t="shared" si="3"/>
        <v>0</v>
      </c>
      <c r="J117" s="5">
        <f t="shared" si="3"/>
        <v>0</v>
      </c>
      <c r="K117" s="5">
        <f t="shared" si="3"/>
        <v>0</v>
      </c>
      <c r="L117" s="5">
        <f>SUM(L118:L120)</f>
        <v>0</v>
      </c>
      <c r="M117" s="5">
        <f>SUM(M118:M120)</f>
        <v>0</v>
      </c>
      <c r="N117" s="290">
        <f>SUM(N118:N120)</f>
        <v>0</v>
      </c>
    </row>
    <row r="118" spans="2:14" s="87" customFormat="1" ht="15.75">
      <c r="B118" s="306" t="s">
        <v>350</v>
      </c>
      <c r="C118" s="6">
        <f t="shared" si="2"/>
        <v>0</v>
      </c>
      <c r="D118" s="6">
        <f t="shared" si="2"/>
        <v>0</v>
      </c>
      <c r="E118" s="308"/>
      <c r="F118" s="308"/>
      <c r="G118" s="308"/>
      <c r="H118" s="308"/>
      <c r="I118" s="308"/>
      <c r="J118" s="308"/>
      <c r="K118" s="308"/>
      <c r="L118" s="308"/>
      <c r="M118" s="308"/>
      <c r="N118" s="309"/>
    </row>
    <row r="119" spans="2:14" s="87" customFormat="1" ht="15.75">
      <c r="B119" s="310" t="s">
        <v>351</v>
      </c>
      <c r="C119" s="6">
        <f t="shared" si="2"/>
        <v>0</v>
      </c>
      <c r="D119" s="6">
        <f t="shared" si="2"/>
        <v>0</v>
      </c>
      <c r="E119" s="311"/>
      <c r="F119" s="311"/>
      <c r="G119" s="311"/>
      <c r="H119" s="311"/>
      <c r="I119" s="311"/>
      <c r="J119" s="311"/>
      <c r="K119" s="311"/>
      <c r="L119" s="311"/>
      <c r="M119" s="311"/>
      <c r="N119" s="312"/>
    </row>
    <row r="120" spans="2:14" s="87" customFormat="1" ht="15.75">
      <c r="B120" s="313" t="s">
        <v>352</v>
      </c>
      <c r="C120" s="307">
        <f t="shared" si="2"/>
        <v>0</v>
      </c>
      <c r="D120" s="307">
        <f t="shared" si="2"/>
        <v>0</v>
      </c>
      <c r="E120" s="311"/>
      <c r="F120" s="311"/>
      <c r="G120" s="311"/>
      <c r="H120" s="311"/>
      <c r="I120" s="311"/>
      <c r="J120" s="311"/>
      <c r="K120" s="311"/>
      <c r="L120" s="311"/>
      <c r="M120" s="311"/>
      <c r="N120" s="312"/>
    </row>
    <row r="121" spans="2:14" s="87" customFormat="1" ht="15.75">
      <c r="B121" s="314" t="s">
        <v>353</v>
      </c>
      <c r="C121" s="5">
        <f t="shared" si="2"/>
        <v>3</v>
      </c>
      <c r="D121" s="5">
        <f t="shared" si="2"/>
        <v>3</v>
      </c>
      <c r="E121" s="5">
        <f aca="true" t="shared" si="4" ref="E121:K121">SUM(E122:E124)</f>
        <v>3</v>
      </c>
      <c r="F121" s="5">
        <f t="shared" si="4"/>
        <v>3</v>
      </c>
      <c r="G121" s="5">
        <f t="shared" si="4"/>
        <v>0</v>
      </c>
      <c r="H121" s="5">
        <f t="shared" si="4"/>
        <v>0</v>
      </c>
      <c r="I121" s="5">
        <f t="shared" si="4"/>
        <v>0</v>
      </c>
      <c r="J121" s="5">
        <f t="shared" si="4"/>
        <v>0</v>
      </c>
      <c r="K121" s="5">
        <f t="shared" si="4"/>
        <v>0</v>
      </c>
      <c r="L121" s="5">
        <f>SUM(L122:L124)</f>
        <v>0</v>
      </c>
      <c r="M121" s="5">
        <f>SUM(M122:M124)</f>
        <v>0</v>
      </c>
      <c r="N121" s="290">
        <f>SUM(N122:N124)</f>
        <v>0</v>
      </c>
    </row>
    <row r="122" spans="2:14" s="87" customFormat="1" ht="15.75">
      <c r="B122" s="306" t="s">
        <v>354</v>
      </c>
      <c r="C122" s="6">
        <f t="shared" si="2"/>
        <v>3</v>
      </c>
      <c r="D122" s="6">
        <f t="shared" si="2"/>
        <v>3</v>
      </c>
      <c r="E122" s="308">
        <v>3</v>
      </c>
      <c r="F122" s="308">
        <v>3</v>
      </c>
      <c r="G122" s="308"/>
      <c r="H122" s="308"/>
      <c r="I122" s="308"/>
      <c r="J122" s="308"/>
      <c r="K122" s="308"/>
      <c r="L122" s="308"/>
      <c r="M122" s="308"/>
      <c r="N122" s="309"/>
    </row>
    <row r="123" spans="2:14" s="87" customFormat="1" ht="15.75">
      <c r="B123" s="315" t="s">
        <v>355</v>
      </c>
      <c r="C123" s="6">
        <f t="shared" si="2"/>
        <v>0</v>
      </c>
      <c r="D123" s="6">
        <f t="shared" si="2"/>
        <v>0</v>
      </c>
      <c r="E123" s="311"/>
      <c r="F123" s="311"/>
      <c r="G123" s="311"/>
      <c r="H123" s="311"/>
      <c r="I123" s="311"/>
      <c r="J123" s="311"/>
      <c r="K123" s="311"/>
      <c r="L123" s="311"/>
      <c r="M123" s="311"/>
      <c r="N123" s="312"/>
    </row>
    <row r="124" spans="2:14" s="87" customFormat="1" ht="15.75">
      <c r="B124" s="316" t="s">
        <v>356</v>
      </c>
      <c r="C124" s="307">
        <f t="shared" si="2"/>
        <v>0</v>
      </c>
      <c r="D124" s="307">
        <f t="shared" si="2"/>
        <v>0</v>
      </c>
      <c r="E124" s="311"/>
      <c r="F124" s="311"/>
      <c r="G124" s="311"/>
      <c r="H124" s="311"/>
      <c r="I124" s="311"/>
      <c r="J124" s="311"/>
      <c r="K124" s="311"/>
      <c r="L124" s="311"/>
      <c r="M124" s="311"/>
      <c r="N124" s="312"/>
    </row>
    <row r="125" spans="2:14" s="87" customFormat="1" ht="15.75">
      <c r="B125" s="317" t="s">
        <v>357</v>
      </c>
      <c r="C125" s="5">
        <f t="shared" si="2"/>
        <v>3</v>
      </c>
      <c r="D125" s="5">
        <f t="shared" si="2"/>
        <v>0</v>
      </c>
      <c r="E125" s="5">
        <f>SUM(E126:E129)</f>
        <v>3</v>
      </c>
      <c r="F125" s="5">
        <f aca="true" t="shared" si="5" ref="F125:K125">SUM(F126:F129)</f>
        <v>0</v>
      </c>
      <c r="G125" s="5">
        <f t="shared" si="5"/>
        <v>0</v>
      </c>
      <c r="H125" s="5">
        <f t="shared" si="5"/>
        <v>0</v>
      </c>
      <c r="I125" s="5">
        <f t="shared" si="5"/>
        <v>0</v>
      </c>
      <c r="J125" s="5">
        <f t="shared" si="5"/>
        <v>0</v>
      </c>
      <c r="K125" s="5">
        <f t="shared" si="5"/>
        <v>0</v>
      </c>
      <c r="L125" s="5">
        <f>SUM(L126:L129)</f>
        <v>0</v>
      </c>
      <c r="M125" s="5">
        <f>SUM(M126:M129)</f>
        <v>0</v>
      </c>
      <c r="N125" s="290">
        <f>SUM(N126:N129)</f>
        <v>0</v>
      </c>
    </row>
    <row r="126" spans="2:14" s="87" customFormat="1" ht="15.75">
      <c r="B126" s="306" t="s">
        <v>358</v>
      </c>
      <c r="C126" s="6">
        <f t="shared" si="2"/>
        <v>2</v>
      </c>
      <c r="D126" s="6">
        <f t="shared" si="2"/>
        <v>0</v>
      </c>
      <c r="E126" s="308">
        <v>2</v>
      </c>
      <c r="F126" s="308"/>
      <c r="G126" s="308"/>
      <c r="H126" s="308"/>
      <c r="I126" s="308"/>
      <c r="J126" s="308"/>
      <c r="K126" s="308"/>
      <c r="L126" s="308"/>
      <c r="M126" s="308"/>
      <c r="N126" s="309"/>
    </row>
    <row r="127" spans="2:14" s="87" customFormat="1" ht="15.75">
      <c r="B127" s="318" t="s">
        <v>261</v>
      </c>
      <c r="C127" s="6">
        <f t="shared" si="2"/>
        <v>1</v>
      </c>
      <c r="D127" s="6">
        <f t="shared" si="2"/>
        <v>0</v>
      </c>
      <c r="E127" s="311">
        <v>1</v>
      </c>
      <c r="F127" s="311"/>
      <c r="G127" s="311"/>
      <c r="H127" s="311"/>
      <c r="I127" s="311"/>
      <c r="J127" s="311"/>
      <c r="K127" s="311"/>
      <c r="L127" s="311"/>
      <c r="M127" s="311"/>
      <c r="N127" s="312"/>
    </row>
    <row r="128" spans="2:14" s="87" customFormat="1" ht="15.75">
      <c r="B128" s="318" t="s">
        <v>359</v>
      </c>
      <c r="C128" s="6">
        <f t="shared" si="2"/>
        <v>0</v>
      </c>
      <c r="D128" s="6">
        <f t="shared" si="2"/>
        <v>0</v>
      </c>
      <c r="E128" s="311"/>
      <c r="F128" s="311"/>
      <c r="G128" s="311"/>
      <c r="H128" s="311"/>
      <c r="I128" s="311"/>
      <c r="J128" s="311"/>
      <c r="K128" s="311"/>
      <c r="L128" s="311"/>
      <c r="M128" s="311"/>
      <c r="N128" s="312"/>
    </row>
    <row r="129" spans="2:14" s="87" customFormat="1" ht="16.5" thickBot="1">
      <c r="B129" s="319" t="s">
        <v>360</v>
      </c>
      <c r="C129" s="320">
        <f t="shared" si="2"/>
        <v>0</v>
      </c>
      <c r="D129" s="320">
        <f t="shared" si="2"/>
        <v>0</v>
      </c>
      <c r="E129" s="321"/>
      <c r="F129" s="321"/>
      <c r="G129" s="321"/>
      <c r="H129" s="321"/>
      <c r="I129" s="321"/>
      <c r="J129" s="321"/>
      <c r="K129" s="321"/>
      <c r="L129" s="321"/>
      <c r="M129" s="321"/>
      <c r="N129" s="322"/>
    </row>
    <row r="130" spans="2:27" s="284" customFormat="1" ht="15.75">
      <c r="B130" s="58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22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ht="15.75"/>
    <row r="132" spans="2:27" s="284" customFormat="1" ht="15.75">
      <c r="B132" s="323" t="s">
        <v>361</v>
      </c>
      <c r="C132" s="87"/>
      <c r="D132" s="87"/>
      <c r="E132" s="87"/>
      <c r="F132" s="87"/>
      <c r="G132" s="87"/>
      <c r="H132" s="87"/>
      <c r="I132" s="87"/>
      <c r="J132" s="47"/>
      <c r="K132" s="47"/>
      <c r="L132" s="47"/>
      <c r="M132" s="22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2:27" s="284" customFormat="1" ht="4.5" customHeight="1" thickBot="1">
      <c r="B133" s="87"/>
      <c r="C133" s="87"/>
      <c r="D133" s="87"/>
      <c r="E133" s="87"/>
      <c r="F133" s="87"/>
      <c r="G133" s="87"/>
      <c r="H133" s="87"/>
      <c r="I133" s="87"/>
      <c r="J133" s="47"/>
      <c r="K133" s="47"/>
      <c r="L133" s="47"/>
      <c r="M133" s="22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2:27" s="284" customFormat="1" ht="15.75" customHeight="1">
      <c r="B134" s="515" t="s">
        <v>362</v>
      </c>
      <c r="C134" s="505" t="s">
        <v>44</v>
      </c>
      <c r="D134" s="520" t="s">
        <v>363</v>
      </c>
      <c r="E134" s="632"/>
      <c r="F134" s="632"/>
      <c r="G134" s="632"/>
      <c r="H134" s="632"/>
      <c r="I134" s="632"/>
      <c r="J134" s="632"/>
      <c r="K134" s="632"/>
      <c r="L134" s="632"/>
      <c r="M134" s="521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2:27" s="284" customFormat="1" ht="47.25" customHeight="1">
      <c r="B135" s="516"/>
      <c r="C135" s="506"/>
      <c r="D135" s="286" t="s">
        <v>364</v>
      </c>
      <c r="E135" s="324" t="s">
        <v>365</v>
      </c>
      <c r="F135" s="324" t="s">
        <v>366</v>
      </c>
      <c r="G135" s="324" t="s">
        <v>367</v>
      </c>
      <c r="H135" s="324" t="s">
        <v>368</v>
      </c>
      <c r="I135" s="286" t="s">
        <v>369</v>
      </c>
      <c r="J135" s="56" t="s">
        <v>370</v>
      </c>
      <c r="K135" s="325" t="s">
        <v>371</v>
      </c>
      <c r="L135" s="324" t="s">
        <v>372</v>
      </c>
      <c r="M135" s="287" t="s">
        <v>373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2:27" s="284" customFormat="1" ht="15.75">
      <c r="B136" s="326" t="s">
        <v>374</v>
      </c>
      <c r="C136" s="5">
        <f>SUM(C137:C139)</f>
        <v>51</v>
      </c>
      <c r="D136" s="5">
        <f>SUM(D137:D139)</f>
        <v>45</v>
      </c>
      <c r="E136" s="5">
        <f>SUM(E137:E139)</f>
        <v>3</v>
      </c>
      <c r="F136" s="5">
        <f>SUM(F137:F139)</f>
        <v>0</v>
      </c>
      <c r="G136" s="379"/>
      <c r="H136" s="379"/>
      <c r="I136" s="379"/>
      <c r="J136" s="289"/>
      <c r="K136" s="5">
        <f>SUM(K137:K139)</f>
        <v>1</v>
      </c>
      <c r="L136" s="5">
        <f>SUM(L137:L139)</f>
        <v>2</v>
      </c>
      <c r="M136" s="328">
        <f>SUM(M137:M139)</f>
        <v>0</v>
      </c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2:27" s="284" customFormat="1" ht="15.75">
      <c r="B137" s="329" t="s">
        <v>375</v>
      </c>
      <c r="C137" s="7">
        <f>SUM(D137:M137)</f>
        <v>3</v>
      </c>
      <c r="D137" s="8">
        <v>1</v>
      </c>
      <c r="E137" s="330">
        <v>2</v>
      </c>
      <c r="F137" s="330"/>
      <c r="G137" s="331"/>
      <c r="H137" s="331"/>
      <c r="I137" s="332"/>
      <c r="J137" s="333"/>
      <c r="K137" s="330"/>
      <c r="L137" s="8"/>
      <c r="M137" s="334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2:27" s="284" customFormat="1" ht="15.75">
      <c r="B138" s="302" t="s">
        <v>376</v>
      </c>
      <c r="C138" s="7">
        <f>SUM(D138:M138)</f>
        <v>43</v>
      </c>
      <c r="D138" s="8">
        <v>41</v>
      </c>
      <c r="E138" s="331"/>
      <c r="F138" s="330"/>
      <c r="G138" s="331"/>
      <c r="H138" s="331"/>
      <c r="I138" s="332"/>
      <c r="J138" s="333"/>
      <c r="K138" s="330"/>
      <c r="L138" s="8">
        <v>2</v>
      </c>
      <c r="M138" s="334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2:27" s="284" customFormat="1" ht="15.75">
      <c r="B139" s="302" t="s">
        <v>377</v>
      </c>
      <c r="C139" s="303">
        <f>SUM(D139:M139)</f>
        <v>5</v>
      </c>
      <c r="D139" s="335">
        <v>3</v>
      </c>
      <c r="E139" s="336">
        <v>1</v>
      </c>
      <c r="F139" s="336"/>
      <c r="G139" s="337"/>
      <c r="H139" s="337"/>
      <c r="I139" s="338"/>
      <c r="J139" s="339"/>
      <c r="K139" s="336">
        <v>1</v>
      </c>
      <c r="L139" s="335"/>
      <c r="M139" s="340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2:27" s="284" customFormat="1" ht="15.75">
      <c r="B140" s="326" t="s">
        <v>378</v>
      </c>
      <c r="C140" s="5">
        <f>SUM(C141:C143)</f>
        <v>10</v>
      </c>
      <c r="D140" s="5">
        <f aca="true" t="shared" si="6" ref="D140:I140">SUM(D141:D143)</f>
        <v>1</v>
      </c>
      <c r="E140" s="5">
        <f t="shared" si="6"/>
        <v>0</v>
      </c>
      <c r="F140" s="5">
        <f t="shared" si="6"/>
        <v>0</v>
      </c>
      <c r="G140" s="5">
        <f t="shared" si="6"/>
        <v>3</v>
      </c>
      <c r="H140" s="5">
        <f t="shared" si="6"/>
        <v>3</v>
      </c>
      <c r="I140" s="5">
        <f t="shared" si="6"/>
        <v>0</v>
      </c>
      <c r="J140" s="327">
        <f>SUM(J141:J143)</f>
        <v>0</v>
      </c>
      <c r="K140" s="5">
        <f>SUM(K141:K143)</f>
        <v>1</v>
      </c>
      <c r="L140" s="5">
        <f>SUM(L141:L143)</f>
        <v>2</v>
      </c>
      <c r="M140" s="328">
        <f>SUM(M141:M143)</f>
        <v>0</v>
      </c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2:27" s="284" customFormat="1" ht="15.75">
      <c r="B141" s="329" t="s">
        <v>375</v>
      </c>
      <c r="C141" s="6">
        <f>SUM(D141:M141)</f>
        <v>3</v>
      </c>
      <c r="D141" s="341"/>
      <c r="E141" s="342"/>
      <c r="F141" s="342"/>
      <c r="G141" s="342">
        <v>3</v>
      </c>
      <c r="H141" s="342"/>
      <c r="I141" s="341"/>
      <c r="J141" s="343"/>
      <c r="K141" s="342"/>
      <c r="L141" s="341"/>
      <c r="M141" s="344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2:27" s="284" customFormat="1" ht="15.75">
      <c r="B142" s="302" t="s">
        <v>376</v>
      </c>
      <c r="C142" s="7">
        <f>SUM(D142:M142)</f>
        <v>6</v>
      </c>
      <c r="D142" s="8"/>
      <c r="E142" s="330"/>
      <c r="F142" s="330"/>
      <c r="G142" s="330"/>
      <c r="H142" s="330">
        <v>3</v>
      </c>
      <c r="I142" s="8"/>
      <c r="J142" s="345"/>
      <c r="K142" s="330">
        <v>1</v>
      </c>
      <c r="L142" s="8">
        <v>2</v>
      </c>
      <c r="M142" s="334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2:27" s="284" customFormat="1" ht="16.5" thickBot="1">
      <c r="B143" s="346" t="s">
        <v>377</v>
      </c>
      <c r="C143" s="10">
        <f>SUM(D143:M143)</f>
        <v>1</v>
      </c>
      <c r="D143" s="11">
        <v>1</v>
      </c>
      <c r="E143" s="347"/>
      <c r="F143" s="347"/>
      <c r="G143" s="347"/>
      <c r="H143" s="347"/>
      <c r="I143" s="11"/>
      <c r="J143" s="348"/>
      <c r="K143" s="347"/>
      <c r="L143" s="11"/>
      <c r="M143" s="349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ht="15.75"/>
    <row r="145" spans="2:27" s="284" customFormat="1" ht="15.75">
      <c r="B145" s="323" t="s">
        <v>379</v>
      </c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22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ht="6" customHeight="1" thickBot="1"/>
    <row r="147" spans="2:14" ht="44.25" customHeight="1">
      <c r="B147" s="350" t="s">
        <v>43</v>
      </c>
      <c r="C147" s="351" t="s">
        <v>44</v>
      </c>
      <c r="D147" s="351" t="s">
        <v>380</v>
      </c>
      <c r="E147" s="351" t="s">
        <v>381</v>
      </c>
      <c r="F147" s="351" t="s">
        <v>382</v>
      </c>
      <c r="G147" s="351" t="s">
        <v>383</v>
      </c>
      <c r="H147" s="351" t="s">
        <v>384</v>
      </c>
      <c r="I147" s="351" t="s">
        <v>385</v>
      </c>
      <c r="J147" s="351" t="s">
        <v>386</v>
      </c>
      <c r="K147" s="351" t="s">
        <v>387</v>
      </c>
      <c r="L147" s="351" t="s">
        <v>388</v>
      </c>
      <c r="M147" s="351" t="s">
        <v>389</v>
      </c>
      <c r="N147" s="352" t="s">
        <v>390</v>
      </c>
    </row>
    <row r="148" spans="2:14" ht="15.75">
      <c r="B148" s="353" t="s">
        <v>391</v>
      </c>
      <c r="C148" s="354">
        <f>SUM(C149,C153)</f>
        <v>14</v>
      </c>
      <c r="D148" s="354">
        <f aca="true" t="shared" si="7" ref="D148:N148">SUM(D149,D153)</f>
        <v>2</v>
      </c>
      <c r="E148" s="354">
        <f t="shared" si="7"/>
        <v>2</v>
      </c>
      <c r="F148" s="354">
        <f t="shared" si="7"/>
        <v>2</v>
      </c>
      <c r="G148" s="354">
        <f t="shared" si="7"/>
        <v>2</v>
      </c>
      <c r="H148" s="354">
        <f t="shared" si="7"/>
        <v>0</v>
      </c>
      <c r="I148" s="354">
        <f t="shared" si="7"/>
        <v>6</v>
      </c>
      <c r="J148" s="354">
        <f t="shared" si="7"/>
        <v>0</v>
      </c>
      <c r="K148" s="354">
        <f t="shared" si="7"/>
        <v>0</v>
      </c>
      <c r="L148" s="354">
        <f t="shared" si="7"/>
        <v>0</v>
      </c>
      <c r="M148" s="354">
        <f t="shared" si="7"/>
        <v>0</v>
      </c>
      <c r="N148" s="354">
        <f t="shared" si="7"/>
        <v>0</v>
      </c>
    </row>
    <row r="149" spans="2:14" ht="15.75">
      <c r="B149" s="355" t="s">
        <v>249</v>
      </c>
      <c r="C149" s="356">
        <f>SUM(D149:N149)</f>
        <v>14</v>
      </c>
      <c r="D149" s="354">
        <f>SUM(D150:D152)</f>
        <v>2</v>
      </c>
      <c r="E149" s="354">
        <f aca="true" t="shared" si="8" ref="E149:N149">SUM(E150:E152)</f>
        <v>2</v>
      </c>
      <c r="F149" s="354">
        <f t="shared" si="8"/>
        <v>2</v>
      </c>
      <c r="G149" s="354">
        <f t="shared" si="8"/>
        <v>2</v>
      </c>
      <c r="H149" s="354">
        <f t="shared" si="8"/>
        <v>0</v>
      </c>
      <c r="I149" s="354">
        <f t="shared" si="8"/>
        <v>6</v>
      </c>
      <c r="J149" s="354">
        <f t="shared" si="8"/>
        <v>0</v>
      </c>
      <c r="K149" s="354">
        <f t="shared" si="8"/>
        <v>0</v>
      </c>
      <c r="L149" s="354">
        <f t="shared" si="8"/>
        <v>0</v>
      </c>
      <c r="M149" s="354">
        <f t="shared" si="8"/>
        <v>0</v>
      </c>
      <c r="N149" s="354">
        <f t="shared" si="8"/>
        <v>0</v>
      </c>
    </row>
    <row r="150" spans="2:14" ht="15.75">
      <c r="B150" s="359" t="s">
        <v>392</v>
      </c>
      <c r="C150" s="356">
        <f>SUM(D150:N150)</f>
        <v>10</v>
      </c>
      <c r="D150" s="357">
        <v>2</v>
      </c>
      <c r="E150" s="357">
        <v>2</v>
      </c>
      <c r="F150" s="357">
        <v>2</v>
      </c>
      <c r="G150" s="357">
        <v>1</v>
      </c>
      <c r="H150" s="357"/>
      <c r="I150" s="357">
        <v>3</v>
      </c>
      <c r="J150" s="357"/>
      <c r="K150" s="357"/>
      <c r="L150" s="357"/>
      <c r="M150" s="357"/>
      <c r="N150" s="358"/>
    </row>
    <row r="151" spans="2:14" ht="15.75">
      <c r="B151" s="360" t="s">
        <v>393</v>
      </c>
      <c r="C151" s="356">
        <f>SUM(D151:N151)</f>
        <v>4</v>
      </c>
      <c r="D151" s="357"/>
      <c r="E151" s="357"/>
      <c r="F151" s="357"/>
      <c r="G151" s="357">
        <v>1</v>
      </c>
      <c r="H151" s="357"/>
      <c r="I151" s="357">
        <v>3</v>
      </c>
      <c r="J151" s="357"/>
      <c r="K151" s="357"/>
      <c r="L151" s="357"/>
      <c r="M151" s="357"/>
      <c r="N151" s="358"/>
    </row>
    <row r="152" spans="2:14" ht="15.75">
      <c r="B152" s="360" t="s">
        <v>394</v>
      </c>
      <c r="C152" s="356">
        <f>SUM(D152:N152)</f>
        <v>0</v>
      </c>
      <c r="D152" s="357"/>
      <c r="E152" s="357"/>
      <c r="F152" s="357"/>
      <c r="G152" s="357"/>
      <c r="H152" s="357"/>
      <c r="I152" s="357"/>
      <c r="J152" s="357"/>
      <c r="K152" s="357"/>
      <c r="L152" s="357"/>
      <c r="M152" s="357"/>
      <c r="N152" s="358"/>
    </row>
    <row r="153" spans="2:14" ht="15.75">
      <c r="B153" s="361" t="s">
        <v>395</v>
      </c>
      <c r="C153" s="356">
        <f>SUM(D153:N153)</f>
        <v>0</v>
      </c>
      <c r="D153" s="357"/>
      <c r="E153" s="357"/>
      <c r="F153" s="357"/>
      <c r="G153" s="357"/>
      <c r="H153" s="357"/>
      <c r="I153" s="357"/>
      <c r="J153" s="357"/>
      <c r="K153" s="357"/>
      <c r="L153" s="357"/>
      <c r="M153" s="357"/>
      <c r="N153" s="358"/>
    </row>
    <row r="154" spans="2:14" ht="15.75">
      <c r="B154" s="362" t="s">
        <v>206</v>
      </c>
      <c r="C154" s="354">
        <f>SUM(C155:C157)</f>
        <v>14</v>
      </c>
      <c r="D154" s="354">
        <f aca="true" t="shared" si="9" ref="D154:N154">SUM(D155:D157)</f>
        <v>2</v>
      </c>
      <c r="E154" s="354">
        <f t="shared" si="9"/>
        <v>2</v>
      </c>
      <c r="F154" s="354">
        <f t="shared" si="9"/>
        <v>2</v>
      </c>
      <c r="G154" s="354">
        <f t="shared" si="9"/>
        <v>2</v>
      </c>
      <c r="H154" s="354">
        <f t="shared" si="9"/>
        <v>0</v>
      </c>
      <c r="I154" s="354">
        <f t="shared" si="9"/>
        <v>6</v>
      </c>
      <c r="J154" s="354">
        <f t="shared" si="9"/>
        <v>0</v>
      </c>
      <c r="K154" s="354">
        <f t="shared" si="9"/>
        <v>0</v>
      </c>
      <c r="L154" s="354">
        <f t="shared" si="9"/>
        <v>0</v>
      </c>
      <c r="M154" s="354">
        <f t="shared" si="9"/>
        <v>0</v>
      </c>
      <c r="N154" s="363">
        <f t="shared" si="9"/>
        <v>0</v>
      </c>
    </row>
    <row r="155" spans="2:14" ht="15.75">
      <c r="B155" s="355" t="s">
        <v>247</v>
      </c>
      <c r="C155" s="356">
        <f>SUM(D155:N155)</f>
        <v>14</v>
      </c>
      <c r="D155" s="357">
        <v>2</v>
      </c>
      <c r="E155" s="357">
        <v>2</v>
      </c>
      <c r="F155" s="357">
        <v>2</v>
      </c>
      <c r="G155" s="357">
        <v>2</v>
      </c>
      <c r="H155" s="357"/>
      <c r="I155" s="357">
        <v>6</v>
      </c>
      <c r="J155" s="357"/>
      <c r="K155" s="357"/>
      <c r="L155" s="357"/>
      <c r="M155" s="357"/>
      <c r="N155" s="358"/>
    </row>
    <row r="156" spans="2:14" ht="15.75">
      <c r="B156" s="359" t="s">
        <v>249</v>
      </c>
      <c r="C156" s="356">
        <f>SUM(D156:N156)</f>
        <v>0</v>
      </c>
      <c r="D156" s="357"/>
      <c r="E156" s="357"/>
      <c r="F156" s="357"/>
      <c r="G156" s="357"/>
      <c r="H156" s="357"/>
      <c r="I156" s="357"/>
      <c r="J156" s="357"/>
      <c r="K156" s="357"/>
      <c r="L156" s="357"/>
      <c r="M156" s="357"/>
      <c r="N156" s="358"/>
    </row>
    <row r="157" spans="2:14" ht="15.75">
      <c r="B157" s="360" t="s">
        <v>250</v>
      </c>
      <c r="C157" s="356">
        <f>SUM(D157:N157)</f>
        <v>0</v>
      </c>
      <c r="D157" s="357"/>
      <c r="E157" s="357"/>
      <c r="F157" s="357"/>
      <c r="G157" s="357"/>
      <c r="H157" s="357"/>
      <c r="I157" s="357"/>
      <c r="J157" s="357"/>
      <c r="K157" s="357"/>
      <c r="L157" s="357"/>
      <c r="M157" s="357"/>
      <c r="N157" s="358"/>
    </row>
    <row r="158" spans="2:14" ht="15.75">
      <c r="B158" s="362" t="s">
        <v>269</v>
      </c>
      <c r="C158" s="354">
        <f>SUM(C159:C167)</f>
        <v>14</v>
      </c>
      <c r="D158" s="354">
        <f aca="true" t="shared" si="10" ref="D158:N158">SUM(D159:D167)</f>
        <v>2</v>
      </c>
      <c r="E158" s="354">
        <f t="shared" si="10"/>
        <v>2</v>
      </c>
      <c r="F158" s="354">
        <f t="shared" si="10"/>
        <v>2</v>
      </c>
      <c r="G158" s="354">
        <f t="shared" si="10"/>
        <v>2</v>
      </c>
      <c r="H158" s="354">
        <f t="shared" si="10"/>
        <v>0</v>
      </c>
      <c r="I158" s="354">
        <f t="shared" si="10"/>
        <v>6</v>
      </c>
      <c r="J158" s="354">
        <f t="shared" si="10"/>
        <v>0</v>
      </c>
      <c r="K158" s="354">
        <f t="shared" si="10"/>
        <v>0</v>
      </c>
      <c r="L158" s="354">
        <f t="shared" si="10"/>
        <v>0</v>
      </c>
      <c r="M158" s="354">
        <f t="shared" si="10"/>
        <v>0</v>
      </c>
      <c r="N158" s="363">
        <f t="shared" si="10"/>
        <v>0</v>
      </c>
    </row>
    <row r="159" spans="2:14" ht="15.75">
      <c r="B159" s="364" t="s">
        <v>259</v>
      </c>
      <c r="C159" s="356">
        <f aca="true" t="shared" si="11" ref="C159:C167">SUM(D159:N159)</f>
        <v>0</v>
      </c>
      <c r="D159" s="357"/>
      <c r="E159" s="357"/>
      <c r="F159" s="357"/>
      <c r="G159" s="357"/>
      <c r="H159" s="357"/>
      <c r="I159" s="357"/>
      <c r="J159" s="357"/>
      <c r="K159" s="357"/>
      <c r="L159" s="357"/>
      <c r="M159" s="357"/>
      <c r="N159" s="358"/>
    </row>
    <row r="160" spans="2:14" ht="15.75">
      <c r="B160" s="365" t="s">
        <v>260</v>
      </c>
      <c r="C160" s="356">
        <f t="shared" si="11"/>
        <v>0</v>
      </c>
      <c r="D160" s="357"/>
      <c r="E160" s="357"/>
      <c r="F160" s="357"/>
      <c r="G160" s="357"/>
      <c r="H160" s="357"/>
      <c r="I160" s="357"/>
      <c r="J160" s="357"/>
      <c r="K160" s="357"/>
      <c r="L160" s="357"/>
      <c r="M160" s="357"/>
      <c r="N160" s="358"/>
    </row>
    <row r="161" spans="2:14" ht="15.75">
      <c r="B161" s="365" t="s">
        <v>261</v>
      </c>
      <c r="C161" s="356">
        <f t="shared" si="11"/>
        <v>0</v>
      </c>
      <c r="D161" s="357"/>
      <c r="E161" s="357"/>
      <c r="F161" s="357"/>
      <c r="G161" s="357"/>
      <c r="H161" s="357"/>
      <c r="I161" s="357"/>
      <c r="J161" s="357"/>
      <c r="K161" s="357"/>
      <c r="L161" s="357"/>
      <c r="M161" s="357"/>
      <c r="N161" s="358"/>
    </row>
    <row r="162" spans="2:14" ht="15.75">
      <c r="B162" s="365" t="s">
        <v>262</v>
      </c>
      <c r="C162" s="356">
        <f t="shared" si="11"/>
        <v>7</v>
      </c>
      <c r="D162" s="357">
        <v>1</v>
      </c>
      <c r="E162" s="357">
        <v>1</v>
      </c>
      <c r="F162" s="357">
        <v>2</v>
      </c>
      <c r="G162" s="357">
        <v>2</v>
      </c>
      <c r="H162" s="357"/>
      <c r="I162" s="357">
        <v>1</v>
      </c>
      <c r="J162" s="357"/>
      <c r="K162" s="357"/>
      <c r="L162" s="357"/>
      <c r="M162" s="357"/>
      <c r="N162" s="358"/>
    </row>
    <row r="163" spans="2:14" ht="15.75">
      <c r="B163" s="365" t="s">
        <v>263</v>
      </c>
      <c r="C163" s="356">
        <f t="shared" si="11"/>
        <v>7</v>
      </c>
      <c r="D163" s="357">
        <v>1</v>
      </c>
      <c r="E163" s="357">
        <v>1</v>
      </c>
      <c r="F163" s="357"/>
      <c r="G163" s="357"/>
      <c r="H163" s="357"/>
      <c r="I163" s="357">
        <v>5</v>
      </c>
      <c r="J163" s="357"/>
      <c r="K163" s="357"/>
      <c r="L163" s="357"/>
      <c r="M163" s="357"/>
      <c r="N163" s="358"/>
    </row>
    <row r="164" spans="2:14" ht="15.75">
      <c r="B164" s="365" t="s">
        <v>264</v>
      </c>
      <c r="C164" s="356">
        <f t="shared" si="11"/>
        <v>0</v>
      </c>
      <c r="D164" s="357"/>
      <c r="E164" s="357"/>
      <c r="F164" s="357"/>
      <c r="G164" s="357"/>
      <c r="H164" s="357"/>
      <c r="I164" s="357"/>
      <c r="J164" s="357"/>
      <c r="K164" s="357"/>
      <c r="L164" s="357"/>
      <c r="M164" s="357"/>
      <c r="N164" s="358"/>
    </row>
    <row r="165" spans="2:14" ht="15.75">
      <c r="B165" s="365" t="s">
        <v>265</v>
      </c>
      <c r="C165" s="356">
        <f t="shared" si="11"/>
        <v>0</v>
      </c>
      <c r="D165" s="357"/>
      <c r="E165" s="357"/>
      <c r="F165" s="357"/>
      <c r="G165" s="357"/>
      <c r="H165" s="357"/>
      <c r="I165" s="357"/>
      <c r="J165" s="357"/>
      <c r="K165" s="357"/>
      <c r="L165" s="357"/>
      <c r="M165" s="357"/>
      <c r="N165" s="358"/>
    </row>
    <row r="166" spans="2:14" ht="15.75">
      <c r="B166" s="365" t="s">
        <v>266</v>
      </c>
      <c r="C166" s="356">
        <f t="shared" si="11"/>
        <v>0</v>
      </c>
      <c r="D166" s="357"/>
      <c r="E166" s="357"/>
      <c r="F166" s="357"/>
      <c r="G166" s="357"/>
      <c r="H166" s="357"/>
      <c r="I166" s="357"/>
      <c r="J166" s="357"/>
      <c r="K166" s="357"/>
      <c r="L166" s="357"/>
      <c r="M166" s="357"/>
      <c r="N166" s="358"/>
    </row>
    <row r="167" spans="2:14" ht="15.75">
      <c r="B167" s="366" t="s">
        <v>267</v>
      </c>
      <c r="C167" s="356">
        <f t="shared" si="11"/>
        <v>0</v>
      </c>
      <c r="D167" s="357"/>
      <c r="E167" s="357"/>
      <c r="F167" s="357"/>
      <c r="G167" s="357"/>
      <c r="H167" s="357"/>
      <c r="I167" s="357"/>
      <c r="J167" s="357"/>
      <c r="K167" s="357"/>
      <c r="L167" s="357"/>
      <c r="M167" s="357"/>
      <c r="N167" s="358"/>
    </row>
    <row r="168" spans="2:14" ht="15.75">
      <c r="B168" s="304" t="s">
        <v>270</v>
      </c>
      <c r="C168" s="354">
        <f>SUM(C169:C176)</f>
        <v>14</v>
      </c>
      <c r="D168" s="354">
        <f aca="true" t="shared" si="12" ref="D168:N168">SUM(D169:D176)</f>
        <v>2</v>
      </c>
      <c r="E168" s="354">
        <f t="shared" si="12"/>
        <v>2</v>
      </c>
      <c r="F168" s="354">
        <f t="shared" si="12"/>
        <v>2</v>
      </c>
      <c r="G168" s="354">
        <f t="shared" si="12"/>
        <v>2</v>
      </c>
      <c r="H168" s="354">
        <f t="shared" si="12"/>
        <v>0</v>
      </c>
      <c r="I168" s="354">
        <f t="shared" si="12"/>
        <v>6</v>
      </c>
      <c r="J168" s="354">
        <f t="shared" si="12"/>
        <v>0</v>
      </c>
      <c r="K168" s="354">
        <f t="shared" si="12"/>
        <v>0</v>
      </c>
      <c r="L168" s="354">
        <f t="shared" si="12"/>
        <v>0</v>
      </c>
      <c r="M168" s="354">
        <f t="shared" si="12"/>
        <v>0</v>
      </c>
      <c r="N168" s="363">
        <f t="shared" si="12"/>
        <v>0</v>
      </c>
    </row>
    <row r="169" spans="2:14" ht="15.75">
      <c r="B169" s="367" t="s">
        <v>396</v>
      </c>
      <c r="C169" s="356">
        <f aca="true" t="shared" si="13" ref="C169:C176">SUM(D169:N169)</f>
        <v>3</v>
      </c>
      <c r="D169" s="357"/>
      <c r="E169" s="357"/>
      <c r="F169" s="357"/>
      <c r="G169" s="357"/>
      <c r="H169" s="357"/>
      <c r="I169" s="357">
        <v>3</v>
      </c>
      <c r="J169" s="357"/>
      <c r="K169" s="357"/>
      <c r="L169" s="357"/>
      <c r="M169" s="357"/>
      <c r="N169" s="358"/>
    </row>
    <row r="170" spans="2:14" ht="15.75">
      <c r="B170" s="359" t="s">
        <v>397</v>
      </c>
      <c r="C170" s="356">
        <f t="shared" si="13"/>
        <v>7</v>
      </c>
      <c r="D170" s="357">
        <v>2</v>
      </c>
      <c r="E170" s="357">
        <v>2</v>
      </c>
      <c r="F170" s="357">
        <v>1</v>
      </c>
      <c r="G170" s="357">
        <v>2</v>
      </c>
      <c r="H170" s="357"/>
      <c r="I170" s="357"/>
      <c r="J170" s="357"/>
      <c r="K170" s="357"/>
      <c r="L170" s="357"/>
      <c r="M170" s="357"/>
      <c r="N170" s="358"/>
    </row>
    <row r="171" spans="2:14" ht="15.75">
      <c r="B171" s="359" t="s">
        <v>271</v>
      </c>
      <c r="C171" s="356">
        <f t="shared" si="13"/>
        <v>3</v>
      </c>
      <c r="D171" s="357"/>
      <c r="E171" s="357"/>
      <c r="F171" s="357"/>
      <c r="G171" s="357"/>
      <c r="H171" s="357"/>
      <c r="I171" s="357">
        <v>3</v>
      </c>
      <c r="J171" s="357"/>
      <c r="K171" s="357"/>
      <c r="L171" s="357"/>
      <c r="M171" s="357"/>
      <c r="N171" s="358"/>
    </row>
    <row r="172" spans="2:14" ht="15.75">
      <c r="B172" s="359" t="s">
        <v>272</v>
      </c>
      <c r="C172" s="356">
        <f t="shared" si="13"/>
        <v>1</v>
      </c>
      <c r="D172" s="357"/>
      <c r="E172" s="357"/>
      <c r="F172" s="357">
        <v>1</v>
      </c>
      <c r="G172" s="357"/>
      <c r="H172" s="357"/>
      <c r="I172" s="357"/>
      <c r="J172" s="357"/>
      <c r="K172" s="357"/>
      <c r="L172" s="357"/>
      <c r="M172" s="357"/>
      <c r="N172" s="358"/>
    </row>
    <row r="173" spans="2:14" ht="15.75">
      <c r="B173" s="359" t="s">
        <v>273</v>
      </c>
      <c r="C173" s="356">
        <f t="shared" si="13"/>
        <v>0</v>
      </c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8"/>
    </row>
    <row r="174" spans="2:14" ht="15.75">
      <c r="B174" s="359" t="s">
        <v>274</v>
      </c>
      <c r="C174" s="356">
        <f t="shared" si="13"/>
        <v>0</v>
      </c>
      <c r="D174" s="357"/>
      <c r="E174" s="357"/>
      <c r="F174" s="357"/>
      <c r="G174" s="357"/>
      <c r="H174" s="357"/>
      <c r="I174" s="357"/>
      <c r="J174" s="357"/>
      <c r="K174" s="357"/>
      <c r="L174" s="357"/>
      <c r="M174" s="357"/>
      <c r="N174" s="358"/>
    </row>
    <row r="175" spans="2:14" ht="15.75">
      <c r="B175" s="359" t="s">
        <v>275</v>
      </c>
      <c r="C175" s="356">
        <f t="shared" si="13"/>
        <v>0</v>
      </c>
      <c r="D175" s="357"/>
      <c r="E175" s="357"/>
      <c r="F175" s="357"/>
      <c r="G175" s="357"/>
      <c r="H175" s="357"/>
      <c r="I175" s="357"/>
      <c r="J175" s="357"/>
      <c r="K175" s="357"/>
      <c r="L175" s="357"/>
      <c r="M175" s="357"/>
      <c r="N175" s="358"/>
    </row>
    <row r="176" spans="2:14" ht="16.5" thickBot="1">
      <c r="B176" s="368" t="s">
        <v>276</v>
      </c>
      <c r="C176" s="369">
        <f t="shared" si="13"/>
        <v>0</v>
      </c>
      <c r="D176" s="370"/>
      <c r="E176" s="370"/>
      <c r="F176" s="370"/>
      <c r="G176" s="370"/>
      <c r="H176" s="370"/>
      <c r="I176" s="370"/>
      <c r="J176" s="370"/>
      <c r="K176" s="370"/>
      <c r="L176" s="370"/>
      <c r="M176" s="370"/>
      <c r="N176" s="371"/>
    </row>
    <row r="177" spans="3:14" ht="15.75">
      <c r="C177" s="372"/>
      <c r="D177" s="372"/>
      <c r="E177" s="372"/>
      <c r="F177" s="372"/>
      <c r="G177" s="372"/>
      <c r="H177" s="372"/>
      <c r="I177" s="372"/>
      <c r="J177" s="372"/>
      <c r="K177" s="372"/>
      <c r="L177" s="372"/>
      <c r="M177" s="373"/>
      <c r="N177" s="374"/>
    </row>
  </sheetData>
  <sheetProtection/>
  <mergeCells count="22">
    <mergeCell ref="B106:B108"/>
    <mergeCell ref="C106:C108"/>
    <mergeCell ref="D106:D108"/>
    <mergeCell ref="B2:B4"/>
    <mergeCell ref="C2:D2"/>
    <mergeCell ref="C3:C4"/>
    <mergeCell ref="D3:D4"/>
    <mergeCell ref="E106:J106"/>
    <mergeCell ref="K106:N106"/>
    <mergeCell ref="E107:F107"/>
    <mergeCell ref="G107:H107"/>
    <mergeCell ref="I107:J107"/>
    <mergeCell ref="K107:K108"/>
    <mergeCell ref="L107:L108"/>
    <mergeCell ref="M107:M108"/>
    <mergeCell ref="N107:N108"/>
    <mergeCell ref="B109:N109"/>
    <mergeCell ref="I115:J115"/>
    <mergeCell ref="B116:N116"/>
    <mergeCell ref="B134:B135"/>
    <mergeCell ref="C134:C135"/>
    <mergeCell ref="D134:M134"/>
  </mergeCells>
  <dataValidations count="10">
    <dataValidation type="whole" allowBlank="1" showErrorMessage="1" errorTitle="Lỗi nhập dữ liệu" error="Chỉ nhập số tối đa 500" sqref="C64:D71 C36:D46 C27:D34 C17:D25 C54:D62">
      <formula1>0</formula1>
      <formula2>500</formula2>
    </dataValidation>
    <dataValidation type="whole" allowBlank="1" showErrorMessage="1" errorTitle="Lỗi nhập dữ liệu" error="Chỉ nhập số tối đa 3" sqref="C47:D47">
      <formula1>0</formula1>
      <formula2>3</formula2>
    </dataValidation>
    <dataValidation type="whole" allowBlank="1" showInputMessage="1" showErrorMessage="1" errorTitle="Lỗi nhập dữ liệu" error="Chỉ nhập số tối đa 300, không nhập chữ" sqref="C77:D85 C87:D95">
      <formula1>0</formula1>
      <formula2>300</formula2>
    </dataValidation>
    <dataValidation type="whole" allowBlank="1" showErrorMessage="1" errorTitle="Lỗi nhập dữ liệu" error="Chỉ nhập số tối đa 5" sqref="C101:D101">
      <formula1>0</formula1>
      <formula2>5</formula2>
    </dataValidation>
    <dataValidation type="whole" allowBlank="1" showErrorMessage="1" errorTitle="Lỗi nhập dữ liệu" error="Chỉ nhập số tối đa 10" sqref="C99:D100 C75:D75 C102:D103">
      <formula1>0</formula1>
      <formula2>10</formula2>
    </dataValidation>
    <dataValidation type="whole" allowBlank="1" showErrorMessage="1" errorTitle="Lỗi nhập dữ liệu" error="Chỉ nhập số tối đa 2" sqref="C74:D74">
      <formula1>0</formula1>
      <formula2>2</formula2>
    </dataValidation>
    <dataValidation type="whole" allowBlank="1" showErrorMessage="1" errorTitle="Lỗi nhập dữ liệu" error="Chỉ nhập số tối đa 300" sqref="C12:D15 C7:D9 C49:D52 E126:N129 E118:N120 E122:N124">
      <formula1>0</formula1>
      <formula2>300</formula2>
    </dataValidation>
    <dataValidation type="whole" allowBlank="1" showErrorMessage="1" errorTitle="Lỗi nhập dữ liệu" error="Chỉ nhập số tối đa 100" sqref="D169:D176 D159:D167 C98:D98 C104:D104 F169:K176 F159:K167 D141:M143">
      <formula1>0</formula1>
      <formula2>100</formula2>
    </dataValidation>
    <dataValidation allowBlank="1" showInputMessage="1" showErrorMessage="1" errorTitle="Lçi nhËp d÷ liÖu" error="ChØ nhËp d÷ liÖu kiÓu sè, kh«ng nhËp ch÷." sqref="E159:E167 E169:E176 L159:N167 L155:N157 L169:N176 E155:E157 C97:D97 C76:D76 C86:D86 C16:D16 C26:D26 C35:D35 C11:D11 C48:D48 C63:D63 C53:D53 C73:D73 C5:D6"/>
    <dataValidation type="whole" allowBlank="1" showInputMessage="1" showErrorMessage="1" errorTitle="Lçi nhËp d÷ liÖu" error="ChØ nhËp d÷ liÖu kiÓu sè, kh«ng nhËp ch÷." sqref="D155:D157 F155:K157">
      <formula1>0</formula1>
      <formula2>1000000</formula2>
    </dataValidation>
  </dataValidations>
  <printOptions/>
  <pageMargins left="0.7" right="0.7" top="0.75" bottom="0.25" header="0.3" footer="0.3"/>
  <pageSetup horizontalDpi="600" verticalDpi="600" orientation="landscape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B1:U24"/>
  <sheetViews>
    <sheetView showGridLines="0" zoomScalePageLayoutView="0" workbookViewId="0" topLeftCell="A1">
      <selection activeCell="I20" sqref="I20:J20"/>
    </sheetView>
  </sheetViews>
  <sheetFormatPr defaultColWidth="8.796875" defaultRowHeight="15"/>
  <cols>
    <col min="1" max="1" width="1.59765625" style="16" customWidth="1"/>
    <col min="2" max="2" width="16.8984375" style="16" customWidth="1"/>
    <col min="3" max="3" width="5.09765625" style="16" customWidth="1"/>
    <col min="4" max="4" width="6" style="16" customWidth="1"/>
    <col min="5" max="7" width="5.09765625" style="16" customWidth="1"/>
    <col min="8" max="8" width="6.5" style="16" customWidth="1"/>
    <col min="9" max="14" width="5.09765625" style="16" customWidth="1"/>
    <col min="15" max="15" width="0.8984375" style="16" customWidth="1"/>
    <col min="16" max="21" width="2.59765625" style="44" customWidth="1"/>
    <col min="22" max="16384" width="9" style="16" customWidth="1"/>
  </cols>
  <sheetData>
    <row r="1" spans="2:6" ht="18.75">
      <c r="B1" s="687" t="s">
        <v>68</v>
      </c>
      <c r="C1" s="687"/>
      <c r="D1" s="687"/>
      <c r="E1" s="687"/>
      <c r="F1" s="687"/>
    </row>
    <row r="2" spans="6:8" ht="4.5" customHeight="1">
      <c r="F2" s="37"/>
      <c r="G2" s="37"/>
      <c r="H2" s="37"/>
    </row>
    <row r="3" spans="2:16" ht="15.75">
      <c r="B3" s="688" t="s">
        <v>69</v>
      </c>
      <c r="C3" s="689"/>
      <c r="D3" s="690"/>
      <c r="E3" s="691"/>
      <c r="G3" s="82"/>
      <c r="H3" s="37"/>
      <c r="P3" s="40"/>
    </row>
    <row r="4" spans="5:21" s="61" customFormat="1" ht="15.75" thickBot="1">
      <c r="E4" s="83"/>
      <c r="P4" s="44"/>
      <c r="Q4" s="44"/>
      <c r="R4" s="44"/>
      <c r="S4" s="44"/>
      <c r="T4" s="44"/>
      <c r="U4" s="44"/>
    </row>
    <row r="5" spans="2:21" s="61" customFormat="1" ht="15" customHeight="1">
      <c r="B5" s="492" t="s">
        <v>70</v>
      </c>
      <c r="C5" s="532"/>
      <c r="D5" s="532"/>
      <c r="E5" s="532"/>
      <c r="F5" s="496" t="s">
        <v>37</v>
      </c>
      <c r="G5" s="496"/>
      <c r="H5" s="496"/>
      <c r="I5" s="496" t="s">
        <v>38</v>
      </c>
      <c r="J5" s="496"/>
      <c r="K5" s="496"/>
      <c r="L5" s="496"/>
      <c r="M5" s="496"/>
      <c r="N5" s="497"/>
      <c r="P5" s="44"/>
      <c r="Q5" s="44"/>
      <c r="R5" s="44"/>
      <c r="S5" s="44"/>
      <c r="T5" s="44"/>
      <c r="U5" s="44"/>
    </row>
    <row r="6" spans="2:21" s="61" customFormat="1" ht="15" customHeight="1">
      <c r="B6" s="493"/>
      <c r="C6" s="533"/>
      <c r="D6" s="533"/>
      <c r="E6" s="533"/>
      <c r="F6" s="678"/>
      <c r="G6" s="678"/>
      <c r="H6" s="678"/>
      <c r="I6" s="678" t="s">
        <v>39</v>
      </c>
      <c r="J6" s="678"/>
      <c r="K6" s="678"/>
      <c r="L6" s="678" t="s">
        <v>40</v>
      </c>
      <c r="M6" s="678"/>
      <c r="N6" s="680"/>
      <c r="P6" s="44"/>
      <c r="Q6" s="44"/>
      <c r="R6" s="44"/>
      <c r="S6" s="44"/>
      <c r="T6" s="44"/>
      <c r="U6" s="44"/>
    </row>
    <row r="7" spans="2:21" s="61" customFormat="1" ht="15.75">
      <c r="B7" s="669" t="s">
        <v>41</v>
      </c>
      <c r="C7" s="670"/>
      <c r="D7" s="670"/>
      <c r="E7" s="671"/>
      <c r="F7" s="673">
        <f>SUM(F8:H10)</f>
        <v>0</v>
      </c>
      <c r="G7" s="673"/>
      <c r="H7" s="673"/>
      <c r="I7" s="673">
        <f>SUM(I8:K10)</f>
        <v>0</v>
      </c>
      <c r="J7" s="673"/>
      <c r="K7" s="673"/>
      <c r="L7" s="673">
        <f>SUM(L8:N10)</f>
        <v>0</v>
      </c>
      <c r="M7" s="673"/>
      <c r="N7" s="681"/>
      <c r="P7" s="89"/>
      <c r="Q7" s="89"/>
      <c r="R7" s="89"/>
      <c r="S7" s="44"/>
      <c r="T7" s="44"/>
      <c r="U7" s="44"/>
    </row>
    <row r="8" spans="2:21" s="61" customFormat="1" ht="15.75">
      <c r="B8" s="570" t="s">
        <v>77</v>
      </c>
      <c r="C8" s="571"/>
      <c r="D8" s="571"/>
      <c r="E8" s="674"/>
      <c r="F8" s="679"/>
      <c r="G8" s="679"/>
      <c r="H8" s="679"/>
      <c r="I8" s="682"/>
      <c r="J8" s="683"/>
      <c r="K8" s="685"/>
      <c r="L8" s="682"/>
      <c r="M8" s="683"/>
      <c r="N8" s="684"/>
      <c r="P8" s="40"/>
      <c r="Q8" s="40"/>
      <c r="R8" s="40"/>
      <c r="S8" s="44"/>
      <c r="T8" s="44"/>
      <c r="U8" s="44"/>
    </row>
    <row r="9" spans="2:21" s="61" customFormat="1" ht="15.75">
      <c r="B9" s="543" t="s">
        <v>42</v>
      </c>
      <c r="C9" s="544"/>
      <c r="D9" s="544"/>
      <c r="E9" s="675"/>
      <c r="F9" s="677"/>
      <c r="G9" s="677"/>
      <c r="H9" s="677"/>
      <c r="I9" s="633"/>
      <c r="J9" s="634"/>
      <c r="K9" s="636"/>
      <c r="L9" s="633"/>
      <c r="M9" s="634"/>
      <c r="N9" s="635"/>
      <c r="P9" s="40"/>
      <c r="Q9" s="40"/>
      <c r="R9" s="40"/>
      <c r="S9" s="44"/>
      <c r="T9" s="44"/>
      <c r="U9" s="44"/>
    </row>
    <row r="10" spans="2:21" s="61" customFormat="1" ht="16.5" thickBot="1">
      <c r="B10" s="523" t="s">
        <v>78</v>
      </c>
      <c r="C10" s="524"/>
      <c r="D10" s="524"/>
      <c r="E10" s="676"/>
      <c r="F10" s="672"/>
      <c r="G10" s="672"/>
      <c r="H10" s="672"/>
      <c r="I10" s="637"/>
      <c r="J10" s="638"/>
      <c r="K10" s="639"/>
      <c r="L10" s="637"/>
      <c r="M10" s="638"/>
      <c r="N10" s="643"/>
      <c r="P10" s="40"/>
      <c r="Q10" s="40"/>
      <c r="R10" s="40"/>
      <c r="S10" s="44"/>
      <c r="T10" s="44"/>
      <c r="U10" s="44"/>
    </row>
    <row r="11" spans="16:21" s="61" customFormat="1" ht="15.75" thickBot="1">
      <c r="P11" s="44"/>
      <c r="Q11" s="44"/>
      <c r="R11" s="44"/>
      <c r="S11" s="44"/>
      <c r="T11" s="44"/>
      <c r="U11" s="44"/>
    </row>
    <row r="12" spans="2:21" s="61" customFormat="1" ht="15">
      <c r="B12" s="651" t="s">
        <v>92</v>
      </c>
      <c r="C12" s="652"/>
      <c r="D12" s="652"/>
      <c r="E12" s="653"/>
      <c r="F12" s="659" t="s">
        <v>44</v>
      </c>
      <c r="G12" s="659"/>
      <c r="H12" s="659"/>
      <c r="I12" s="644" t="s">
        <v>45</v>
      </c>
      <c r="J12" s="645"/>
      <c r="K12" s="645"/>
      <c r="L12" s="645"/>
      <c r="M12" s="645"/>
      <c r="N12" s="646"/>
      <c r="P12" s="44"/>
      <c r="Q12" s="44"/>
      <c r="R12" s="44"/>
      <c r="S12" s="44"/>
      <c r="T12" s="44"/>
      <c r="U12" s="44"/>
    </row>
    <row r="13" spans="2:21" s="61" customFormat="1" ht="15">
      <c r="B13" s="654"/>
      <c r="C13" s="655"/>
      <c r="D13" s="655"/>
      <c r="E13" s="656"/>
      <c r="F13" s="660"/>
      <c r="G13" s="660"/>
      <c r="H13" s="660"/>
      <c r="I13" s="640" t="s">
        <v>47</v>
      </c>
      <c r="J13" s="642"/>
      <c r="K13" s="640" t="s">
        <v>48</v>
      </c>
      <c r="L13" s="642"/>
      <c r="M13" s="640" t="s">
        <v>49</v>
      </c>
      <c r="N13" s="641"/>
      <c r="P13" s="44"/>
      <c r="Q13" s="44"/>
      <c r="R13" s="44"/>
      <c r="S13" s="44"/>
      <c r="T13" s="44"/>
      <c r="U13" s="44"/>
    </row>
    <row r="14" spans="2:21" s="61" customFormat="1" ht="16.5" thickBot="1">
      <c r="B14" s="663" t="s">
        <v>71</v>
      </c>
      <c r="C14" s="664"/>
      <c r="D14" s="664"/>
      <c r="E14" s="665"/>
      <c r="F14" s="661"/>
      <c r="G14" s="667"/>
      <c r="H14" s="666"/>
      <c r="I14" s="661"/>
      <c r="J14" s="666"/>
      <c r="K14" s="661"/>
      <c r="L14" s="666"/>
      <c r="M14" s="661"/>
      <c r="N14" s="662"/>
      <c r="P14" s="40"/>
      <c r="Q14" s="40"/>
      <c r="R14" s="86"/>
      <c r="S14" s="86"/>
      <c r="T14" s="44"/>
      <c r="U14" s="44"/>
    </row>
    <row r="15" spans="16:21" s="61" customFormat="1" ht="15.75" thickBot="1">
      <c r="P15" s="44"/>
      <c r="Q15" s="44"/>
      <c r="R15" s="44"/>
      <c r="S15" s="44"/>
      <c r="T15" s="44"/>
      <c r="U15" s="44"/>
    </row>
    <row r="16" spans="2:14" ht="15.75">
      <c r="B16" s="478" t="s">
        <v>72</v>
      </c>
      <c r="C16" s="482" t="s">
        <v>73</v>
      </c>
      <c r="D16" s="482"/>
      <c r="E16" s="482"/>
      <c r="F16" s="482"/>
      <c r="G16" s="482" t="s">
        <v>91</v>
      </c>
      <c r="H16" s="482"/>
      <c r="I16" s="482"/>
      <c r="J16" s="482"/>
      <c r="K16" s="482"/>
      <c r="L16" s="482"/>
      <c r="M16" s="482"/>
      <c r="N16" s="483"/>
    </row>
    <row r="17" spans="2:14" ht="15.75">
      <c r="B17" s="479"/>
      <c r="C17" s="657" t="s">
        <v>75</v>
      </c>
      <c r="D17" s="657"/>
      <c r="E17" s="657" t="s">
        <v>208</v>
      </c>
      <c r="F17" s="657"/>
      <c r="G17" s="657" t="s">
        <v>74</v>
      </c>
      <c r="H17" s="657"/>
      <c r="I17" s="657" t="s">
        <v>45</v>
      </c>
      <c r="J17" s="657"/>
      <c r="K17" s="657"/>
      <c r="L17" s="657"/>
      <c r="M17" s="657"/>
      <c r="N17" s="668"/>
    </row>
    <row r="18" spans="2:14" ht="15.75">
      <c r="B18" s="479"/>
      <c r="C18" s="657"/>
      <c r="D18" s="657"/>
      <c r="E18" s="657"/>
      <c r="F18" s="657"/>
      <c r="G18" s="657"/>
      <c r="H18" s="657"/>
      <c r="I18" s="657" t="s">
        <v>47</v>
      </c>
      <c r="J18" s="657"/>
      <c r="K18" s="657" t="s">
        <v>48</v>
      </c>
      <c r="L18" s="657"/>
      <c r="M18" s="657" t="s">
        <v>76</v>
      </c>
      <c r="N18" s="668"/>
    </row>
    <row r="19" spans="2:21" ht="15.75">
      <c r="B19" s="208" t="s">
        <v>44</v>
      </c>
      <c r="C19" s="568">
        <f>SUM(C20:D24)</f>
        <v>0</v>
      </c>
      <c r="D19" s="658"/>
      <c r="E19" s="568">
        <f>SUM(E20:F24)</f>
        <v>0</v>
      </c>
      <c r="F19" s="658"/>
      <c r="G19" s="568">
        <f>SUM(G20:H24)</f>
        <v>0</v>
      </c>
      <c r="H19" s="658"/>
      <c r="I19" s="568">
        <f>SUM(I20:J24)</f>
        <v>0</v>
      </c>
      <c r="J19" s="658"/>
      <c r="K19" s="568">
        <f>SUM(K20:L24)</f>
        <v>0</v>
      </c>
      <c r="L19" s="658"/>
      <c r="M19" s="568">
        <f>SUM(M20:N24)</f>
        <v>0</v>
      </c>
      <c r="N19" s="569"/>
      <c r="P19" s="89"/>
      <c r="Q19" s="89"/>
      <c r="R19" s="89"/>
      <c r="S19" s="89"/>
      <c r="T19" s="89"/>
      <c r="U19" s="89"/>
    </row>
    <row r="20" spans="2:21" ht="15.75">
      <c r="B20" s="112" t="s">
        <v>83</v>
      </c>
      <c r="C20" s="647"/>
      <c r="D20" s="648"/>
      <c r="E20" s="647"/>
      <c r="F20" s="648"/>
      <c r="G20" s="649"/>
      <c r="H20" s="650"/>
      <c r="I20" s="649"/>
      <c r="J20" s="650"/>
      <c r="K20" s="649"/>
      <c r="L20" s="650"/>
      <c r="M20" s="649"/>
      <c r="N20" s="686"/>
      <c r="P20" s="40"/>
      <c r="Q20" s="40"/>
      <c r="R20" s="40"/>
      <c r="S20" s="40"/>
      <c r="T20" s="40"/>
      <c r="U20" s="40"/>
    </row>
    <row r="21" spans="2:21" ht="15.75">
      <c r="B21" s="113" t="s">
        <v>79</v>
      </c>
      <c r="C21" s="633"/>
      <c r="D21" s="636"/>
      <c r="E21" s="633"/>
      <c r="F21" s="636"/>
      <c r="G21" s="633"/>
      <c r="H21" s="636"/>
      <c r="I21" s="633"/>
      <c r="J21" s="636"/>
      <c r="K21" s="633"/>
      <c r="L21" s="636"/>
      <c r="M21" s="633"/>
      <c r="N21" s="635"/>
      <c r="P21" s="40"/>
      <c r="Q21" s="40"/>
      <c r="R21" s="40"/>
      <c r="S21" s="40"/>
      <c r="T21" s="40"/>
      <c r="U21" s="40"/>
    </row>
    <row r="22" spans="2:21" ht="15.75">
      <c r="B22" s="113" t="s">
        <v>80</v>
      </c>
      <c r="C22" s="633"/>
      <c r="D22" s="636"/>
      <c r="E22" s="633"/>
      <c r="F22" s="636"/>
      <c r="G22" s="633"/>
      <c r="H22" s="636"/>
      <c r="I22" s="633"/>
      <c r="J22" s="636"/>
      <c r="K22" s="633"/>
      <c r="L22" s="636"/>
      <c r="M22" s="633"/>
      <c r="N22" s="635"/>
      <c r="P22" s="40"/>
      <c r="Q22" s="40"/>
      <c r="R22" s="40"/>
      <c r="S22" s="40"/>
      <c r="T22" s="40"/>
      <c r="U22" s="40"/>
    </row>
    <row r="23" spans="2:21" ht="15.75">
      <c r="B23" s="113" t="s">
        <v>81</v>
      </c>
      <c r="C23" s="633"/>
      <c r="D23" s="636"/>
      <c r="E23" s="633"/>
      <c r="F23" s="636"/>
      <c r="G23" s="633"/>
      <c r="H23" s="636"/>
      <c r="I23" s="633"/>
      <c r="J23" s="636"/>
      <c r="K23" s="633"/>
      <c r="L23" s="636"/>
      <c r="M23" s="633"/>
      <c r="N23" s="635"/>
      <c r="P23" s="40"/>
      <c r="Q23" s="40"/>
      <c r="R23" s="40"/>
      <c r="S23" s="40"/>
      <c r="T23" s="40"/>
      <c r="U23" s="40"/>
    </row>
    <row r="24" spans="2:21" ht="16.5" thickBot="1">
      <c r="B24" s="114" t="s">
        <v>82</v>
      </c>
      <c r="C24" s="637"/>
      <c r="D24" s="639"/>
      <c r="E24" s="637"/>
      <c r="F24" s="639"/>
      <c r="G24" s="637"/>
      <c r="H24" s="639"/>
      <c r="I24" s="637"/>
      <c r="J24" s="639"/>
      <c r="K24" s="637"/>
      <c r="L24" s="639"/>
      <c r="M24" s="637"/>
      <c r="N24" s="643"/>
      <c r="P24" s="40"/>
      <c r="Q24" s="40"/>
      <c r="R24" s="40"/>
      <c r="S24" s="40"/>
      <c r="T24" s="40"/>
      <c r="U24" s="40"/>
    </row>
  </sheetData>
  <sheetProtection/>
  <mergeCells count="81">
    <mergeCell ref="G23:H23"/>
    <mergeCell ref="I23:J23"/>
    <mergeCell ref="G22:H22"/>
    <mergeCell ref="K23:L23"/>
    <mergeCell ref="E24:F24"/>
    <mergeCell ref="M23:N23"/>
    <mergeCell ref="C22:D22"/>
    <mergeCell ref="E22:F22"/>
    <mergeCell ref="C23:D23"/>
    <mergeCell ref="E23:F23"/>
    <mergeCell ref="M22:N22"/>
    <mergeCell ref="G24:H24"/>
    <mergeCell ref="I24:J24"/>
    <mergeCell ref="K22:L22"/>
    <mergeCell ref="M19:N19"/>
    <mergeCell ref="B1:F1"/>
    <mergeCell ref="K24:L24"/>
    <mergeCell ref="M24:N24"/>
    <mergeCell ref="B3:C3"/>
    <mergeCell ref="D3:E3"/>
    <mergeCell ref="C24:D24"/>
    <mergeCell ref="C21:D21"/>
    <mergeCell ref="E21:F21"/>
    <mergeCell ref="G21:H21"/>
    <mergeCell ref="I20:J20"/>
    <mergeCell ref="I22:J22"/>
    <mergeCell ref="K20:L20"/>
    <mergeCell ref="M20:N20"/>
    <mergeCell ref="K21:L21"/>
    <mergeCell ref="M21:N21"/>
    <mergeCell ref="I21:J21"/>
    <mergeCell ref="L6:N6"/>
    <mergeCell ref="L7:N7"/>
    <mergeCell ref="L8:N8"/>
    <mergeCell ref="I5:N5"/>
    <mergeCell ref="I6:K6"/>
    <mergeCell ref="I7:K7"/>
    <mergeCell ref="I8:K8"/>
    <mergeCell ref="B5:E6"/>
    <mergeCell ref="B7:E7"/>
    <mergeCell ref="F10:H10"/>
    <mergeCell ref="F7:H7"/>
    <mergeCell ref="B8:E8"/>
    <mergeCell ref="B9:E9"/>
    <mergeCell ref="B10:E10"/>
    <mergeCell ref="F9:H9"/>
    <mergeCell ref="F5:H6"/>
    <mergeCell ref="F8:H8"/>
    <mergeCell ref="G16:N16"/>
    <mergeCell ref="K18:L18"/>
    <mergeCell ref="M18:N18"/>
    <mergeCell ref="K14:L14"/>
    <mergeCell ref="I17:N17"/>
    <mergeCell ref="M14:N14"/>
    <mergeCell ref="B14:E14"/>
    <mergeCell ref="I19:J19"/>
    <mergeCell ref="I18:J18"/>
    <mergeCell ref="K19:L19"/>
    <mergeCell ref="I14:J14"/>
    <mergeCell ref="F14:H14"/>
    <mergeCell ref="C16:F16"/>
    <mergeCell ref="C17:D18"/>
    <mergeCell ref="E19:F19"/>
    <mergeCell ref="E20:F20"/>
    <mergeCell ref="G20:H20"/>
    <mergeCell ref="B12:E13"/>
    <mergeCell ref="B16:B18"/>
    <mergeCell ref="E17:F18"/>
    <mergeCell ref="G17:H18"/>
    <mergeCell ref="C20:D20"/>
    <mergeCell ref="G19:H19"/>
    <mergeCell ref="C19:D19"/>
    <mergeCell ref="F12:H13"/>
    <mergeCell ref="L9:N9"/>
    <mergeCell ref="I9:K9"/>
    <mergeCell ref="I10:K10"/>
    <mergeCell ref="M13:N13"/>
    <mergeCell ref="K13:L13"/>
    <mergeCell ref="L10:N10"/>
    <mergeCell ref="I13:J13"/>
    <mergeCell ref="I12:N12"/>
  </mergeCells>
  <dataValidations count="6">
    <dataValidation allowBlank="1" showInputMessage="1" showErrorMessage="1" errorTitle="Lçi nhËp d÷ liÖu" error="ChØ nhËp d÷ liÖu kiÓu sè, kh«ng nhËp ch÷." sqref="I7:N7 F7:H7 C19:N19"/>
    <dataValidation type="whole" allowBlank="1" showInputMessage="1" showErrorMessage="1" prompt="Nhập số tương ứng với số trên cột STT điểm trường của sheet Truong." errorTitle="Lỗi nhập dữ liệu" error="Số thứ tự điểm trường không được vượt quá 20 điểm trường." sqref="D3:E3">
      <formula1>1</formula1>
      <formula2>20</formula2>
    </dataValidation>
    <dataValidation type="whole" allowBlank="1" showErrorMessage="1" errorTitle="Lỗi nhập dữ liệu" error="Chỉ nhập số tối đa 1000" sqref="G20:N24">
      <formula1>0</formula1>
      <formula2>1000</formula2>
    </dataValidation>
    <dataValidation type="whole" allowBlank="1" showErrorMessage="1" errorTitle="Lỗi nhập dữ liệu" error="Chỉ nhập số tối đa 200" sqref="F8:N10">
      <formula1>0</formula1>
      <formula2>200</formula2>
    </dataValidation>
    <dataValidation type="whole" allowBlank="1" showErrorMessage="1" errorTitle="Lỗi nhập dữ liệu" error="Chỉ nhập số tối đa 300" sqref="F14:N14">
      <formula1>0</formula1>
      <formula2>300</formula2>
    </dataValidation>
    <dataValidation type="whole" allowBlank="1" showErrorMessage="1" errorTitle="Lỗi nhập dữ liệu" error="Chỉ nhập số tối đa 50." sqref="C20:F24">
      <formula1>0</formula1>
      <formula2>50</formula2>
    </dataValidation>
  </dataValidations>
  <printOptions/>
  <pageMargins left="0.748031496062992" right="0.236220472440945" top="0.511811023622047" bottom="0.511811023622047" header="0.511811023622047" footer="0.2362204724409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hath8</dc:creator>
  <cp:keywords/>
  <dc:description/>
  <cp:lastModifiedBy>Van Phong</cp:lastModifiedBy>
  <cp:lastPrinted>2016-09-22T08:56:46Z</cp:lastPrinted>
  <dcterms:created xsi:type="dcterms:W3CDTF">2002-10-30T04:02:03Z</dcterms:created>
  <dcterms:modified xsi:type="dcterms:W3CDTF">2017-08-24T02:45:35Z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b2a38be3-e194-44cb-b32c-3af5041a9be2</vt:lpwstr>
  </property>
</Properties>
</file>