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365" activeTab="1"/>
  </bookViews>
  <sheets>
    <sheet name="Đội ngũ" sheetId="1" r:id="rId1"/>
    <sheet name="Học sinh" sheetId="2" r:id="rId2"/>
    <sheet name="CSVC" sheetId="3" r:id="rId3"/>
    <sheet name="Check Data" sheetId="4" state="hidden" r:id="rId4"/>
  </sheets>
  <definedNames/>
  <calcPr fullCalcOnLoad="1"/>
</workbook>
</file>

<file path=xl/sharedStrings.xml><?xml version="1.0" encoding="utf-8"?>
<sst xmlns="http://schemas.openxmlformats.org/spreadsheetml/2006/main" count="153" uniqueCount="134">
  <si>
    <t>Số lượng</t>
  </si>
  <si>
    <t>Biên chế</t>
  </si>
  <si>
    <t>Cán bộ
quản lý</t>
  </si>
  <si>
    <t>TT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</si>
  <si>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</si>
  <si>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</si>
  <si>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</si>
  <si>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</si>
  <si>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</si>
  <si>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>Số lớp</t>
  </si>
  <si>
    <t>Số HS</t>
  </si>
  <si>
    <t>Loại</t>
  </si>
  <si>
    <t>Nhân sự</t>
  </si>
  <si>
    <t>Tổng số</t>
  </si>
  <si>
    <t>Hợp đồng</t>
  </si>
  <si>
    <t>Dân tộc</t>
  </si>
  <si>
    <t>Nữ</t>
  </si>
  <si>
    <t>Tổng số CB, GV, NV:</t>
  </si>
  <si>
    <t>H.Trưởng</t>
  </si>
  <si>
    <t>PH.Trưởng</t>
  </si>
  <si>
    <t>Thể dục</t>
  </si>
  <si>
    <t>Âm nhạc</t>
  </si>
  <si>
    <t>Mĩ thuật</t>
  </si>
  <si>
    <t>Tin học</t>
  </si>
  <si>
    <t>Tiếng Anh</t>
  </si>
  <si>
    <t>Kế toán</t>
  </si>
  <si>
    <t>Bảo vệ</t>
  </si>
  <si>
    <t>Trên ĐH</t>
  </si>
  <si>
    <t>Đại học</t>
  </si>
  <si>
    <t>Cao đẳng</t>
  </si>
  <si>
    <t>Chia theo trình độ đào tạo</t>
  </si>
  <si>
    <t>Văn
phòng</t>
  </si>
  <si>
    <t>- 7 tuổi</t>
  </si>
  <si>
    <t>- 8 tuổi</t>
  </si>
  <si>
    <t>- 9 tuổi</t>
  </si>
  <si>
    <t>- 10 tuổi</t>
  </si>
  <si>
    <t>- 11 tuổi</t>
  </si>
  <si>
    <t>Tổng diện tích khuôn viên đất</t>
  </si>
  <si>
    <t>- Phòng học văn hoá</t>
  </si>
  <si>
    <t>- Phòng học tin học</t>
  </si>
  <si>
    <t>- Phòng học ngoại ngữ</t>
  </si>
  <si>
    <t>- Phòng thiết bị giáo dục</t>
  </si>
  <si>
    <t>- Phòng truyền thống và hoạt động Đội</t>
  </si>
  <si>
    <t>- Phòng hỗ trợ học sinh khuyết tật</t>
  </si>
  <si>
    <t>- Phòng y tế học đường</t>
  </si>
  <si>
    <t>- Nhà bếp</t>
  </si>
  <si>
    <t>- Phòng hiệu trưởng</t>
  </si>
  <si>
    <t>- Phòng phó hiệu trưởng</t>
  </si>
  <si>
    <t>Số lượng (m2)</t>
  </si>
  <si>
    <t>Học sinh</t>
  </si>
  <si>
    <t>Diện tích đất</t>
  </si>
  <si>
    <t>- Phòng ăn (HS)</t>
  </si>
  <si>
    <t>- 12 tuổi</t>
  </si>
  <si>
    <t>- 13 tuổi</t>
  </si>
  <si>
    <t>- 14 tuổi</t>
  </si>
  <si>
    <t>- Trên 14 tuổi</t>
  </si>
  <si>
    <t xml:space="preserve">                - Nữ dân tộc</t>
  </si>
  <si>
    <t xml:space="preserve">                - Dân tộc:</t>
  </si>
  <si>
    <t>3. Thông tin về cơ sở vật chất</t>
  </si>
  <si>
    <t>Học sinh học tin học</t>
  </si>
  <si>
    <t>Học sinh bán trú:</t>
  </si>
  <si>
    <t>Số
học sinh</t>
  </si>
  <si>
    <t>HIỆU TRƯỞNG</t>
  </si>
  <si>
    <t>- Phòng Thư viện</t>
  </si>
  <si>
    <t>Chia ra:</t>
  </si>
  <si>
    <t>- 6 tuổi</t>
  </si>
  <si>
    <t>- Tiếng Anh 2 tiết/tuần</t>
  </si>
  <si>
    <t>- Tiếng Anh 4 tiết/tuần</t>
  </si>
  <si>
    <t>- Tiếng Anh trên 4 tiết/tuần</t>
  </si>
  <si>
    <t>- Tiếng Anh 3 tiết/tuần</t>
  </si>
  <si>
    <t>Trong tổng số</t>
  </si>
  <si>
    <t>Tổng số giáo viên</t>
  </si>
  <si>
    <t>Chia ra</t>
  </si>
  <si>
    <t>Tổng số nhân viên</t>
  </si>
  <si>
    <t>Văn thư</t>
  </si>
  <si>
    <t xml:space="preserve">- Văn phòng </t>
  </si>
  <si>
    <t>- Phòng họp giáo viên (hội đồng)</t>
  </si>
  <si>
    <t>- Phòng giáo dục mỹ thuật</t>
  </si>
  <si>
    <t>C2</t>
  </si>
  <si>
    <t>B1</t>
  </si>
  <si>
    <t>B2</t>
  </si>
  <si>
    <t>Giáo viên Tiếng Anh 
chia theo chuẩn năng lực</t>
  </si>
  <si>
    <t>Dưới B1</t>
  </si>
  <si>
    <t>Nữ 
dân tộc</t>
  </si>
  <si>
    <t>- Phòng giáo dục nghệ thuật</t>
  </si>
  <si>
    <t>C1</t>
  </si>
  <si>
    <t>- Phòng giáo dục âm nhạc</t>
  </si>
  <si>
    <t>Lớp - Học sinh</t>
  </si>
  <si>
    <t>- Phòng thường trực  - Bảo vệ</t>
  </si>
  <si>
    <t>Vietec@2014#dau</t>
  </si>
  <si>
    <t>THPT</t>
  </si>
  <si>
    <t>Thiết bị</t>
  </si>
  <si>
    <t>Thư viện</t>
  </si>
  <si>
    <t>Y tế (thủ quỹ)</t>
  </si>
  <si>
    <t xml:space="preserve">                - Khuyết tật</t>
  </si>
  <si>
    <t>Mô hình VNEN(chỉ ĐT Sài Đồng)</t>
  </si>
  <si>
    <t>Trong Tổng số  - Nữ</t>
  </si>
  <si>
    <t>Diện tích đất sân chơi, bãi tập</t>
  </si>
  <si>
    <t>Trung bình m2/hs</t>
  </si>
  <si>
    <t>- Nhà (khu) giáo dục thể chất</t>
  </si>
  <si>
    <t>Trong đó: - Kho sách</t>
  </si>
  <si>
    <t xml:space="preserve">                  - Phòng đọc giáo viên</t>
  </si>
  <si>
    <t xml:space="preserve">                 - Phòng đọc học sinh</t>
  </si>
  <si>
    <t>- Phòng họp chuyên môn</t>
  </si>
  <si>
    <t>- Phòng chuyên đề</t>
  </si>
  <si>
    <t>- Nhà vệ sinh GV</t>
  </si>
  <si>
    <t>- Nhà vệ sinh HS</t>
  </si>
  <si>
    <t>- Phòng Công đoàn</t>
  </si>
  <si>
    <t>Khối Phòng hành chính, quản trị</t>
  </si>
  <si>
    <t>Khối Phòng phục vụ học tập, giảng dạy</t>
  </si>
  <si>
    <t>- Nhà kho</t>
  </si>
  <si>
    <t xml:space="preserve">        - Lưu ban năm học trước</t>
  </si>
  <si>
    <t>TP Hà Nội</t>
  </si>
  <si>
    <t>Quận Long Biên</t>
  </si>
  <si>
    <t>Số lớp có đủ thiết bị dạy học tối thiểu</t>
  </si>
  <si>
    <t>Số lớp có trang bị máy chiếu (Bảng TTTM)</t>
  </si>
  <si>
    <t>NGƯỜI LẬP</t>
  </si>
  <si>
    <t>Trung học 
12 + 2</t>
  </si>
  <si>
    <t>Chia theo chế độ  
lao động</t>
  </si>
  <si>
    <t>1. Thông tin Đội ngũ</t>
  </si>
  <si>
    <t>2. Thông tin về học sinh</t>
  </si>
  <si>
    <t>- Phòng lưu trữ</t>
  </si>
  <si>
    <t>Tổng Diện tích
(m2)</t>
  </si>
  <si>
    <t>Cơ bản</t>
  </si>
  <si>
    <t>Học sinh học ngoại ngữ</t>
  </si>
  <si>
    <t>Tổng diện tích đất và các sàn xây dựng tính từ tầng 2 trở lên</t>
  </si>
  <si>
    <t>BÁO CÁO THỐNG KÊ  ĐẦU NĂM HỌC 2018 - 2019</t>
  </si>
  <si>
    <t>Thời điểm báo cáo: Tháng 9 năm 2018</t>
  </si>
  <si>
    <t>TPT</t>
  </si>
  <si>
    <t>Nhân viên khác (Chăm sóc cây cảnh)</t>
  </si>
  <si>
    <t>Trường Tiểu học Thượng Thanh</t>
  </si>
  <si>
    <t>Nguyễn Thị Ly</t>
  </si>
  <si>
    <t>Nguyễn Thị Phương</t>
  </si>
  <si>
    <t>Thượng Thanh, ngày 12 tháng 9 năm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</si>
</sst>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51"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u val="single"/>
      <sz val="9.35"/>
      <color indexed="12"/>
      <name val="Arial"/>
      <family val="2"/>
    </font>
    <font>
      <u val="single"/>
      <sz val="9.35"/>
      <color indexed="2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Arial"/>
      <family val="2"/>
    </font>
    <font>
      <i/>
      <sz val="12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9" fillId="0" borderId="11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/>
    </xf>
    <xf numFmtId="0" fontId="9" fillId="0" borderId="12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center"/>
    </xf>
    <xf numFmtId="0" fontId="9" fillId="0" borderId="13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3" borderId="10" xfId="0" applyFont="1" applyFill="1" applyBorder="1" applyAlignment="1">
      <alignment horizontal="center"/>
    </xf>
    <xf numFmtId="49" fontId="7" fillId="3" borderId="10" xfId="0" applyNumberFormat="1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6" fillId="0" borderId="17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1" fontId="6" fillId="0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34" borderId="15" xfId="0" applyFont="1" applyFill="1" applyBorder="1" applyAlignment="1" applyProtection="1">
      <alignment horizontal="right" vertical="center"/>
      <protection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 indent="2"/>
      <protection/>
    </xf>
    <xf numFmtId="0" fontId="6" fillId="0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34" borderId="11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left"/>
    </xf>
    <xf numFmtId="0" fontId="12" fillId="0" borderId="17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85" fontId="9" fillId="35" borderId="11" xfId="0" applyNumberFormat="1" applyFont="1" applyFill="1" applyBorder="1" applyAlignment="1" applyProtection="1">
      <alignment horizontal="center"/>
      <protection/>
    </xf>
    <xf numFmtId="185" fontId="9" fillId="0" borderId="11" xfId="0" applyNumberFormat="1" applyFont="1" applyFill="1" applyBorder="1" applyAlignment="1" applyProtection="1">
      <alignment horizontal="center"/>
      <protection/>
    </xf>
    <xf numFmtId="1" fontId="9" fillId="0" borderId="11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1" fontId="9" fillId="0" borderId="18" xfId="0" applyNumberFormat="1" applyFont="1" applyFill="1" applyBorder="1" applyAlignment="1" applyProtection="1">
      <alignment horizontal="center"/>
      <protection locked="0"/>
    </xf>
    <xf numFmtId="185" fontId="9" fillId="0" borderId="15" xfId="0" applyNumberFormat="1" applyFont="1" applyFill="1" applyBorder="1" applyAlignment="1" applyProtection="1">
      <alignment horizontal="center"/>
      <protection/>
    </xf>
    <xf numFmtId="1" fontId="9" fillId="0" borderId="15" xfId="0" applyNumberFormat="1" applyFont="1" applyFill="1" applyBorder="1" applyAlignment="1" applyProtection="1">
      <alignment horizontal="center"/>
      <protection locked="0"/>
    </xf>
    <xf numFmtId="185" fontId="9" fillId="36" borderId="11" xfId="0" applyNumberFormat="1" applyFont="1" applyFill="1" applyBorder="1" applyAlignment="1" applyProtection="1">
      <alignment horizontal="center"/>
      <protection/>
    </xf>
    <xf numFmtId="185" fontId="9" fillId="0" borderId="18" xfId="0" applyNumberFormat="1" applyFont="1" applyFill="1" applyBorder="1" applyAlignment="1" applyProtection="1">
      <alignment horizontal="center"/>
      <protection/>
    </xf>
    <xf numFmtId="185" fontId="9" fillId="0" borderId="12" xfId="0" applyNumberFormat="1" applyFont="1" applyFill="1" applyBorder="1" applyAlignment="1" applyProtection="1">
      <alignment horizontal="center"/>
      <protection/>
    </xf>
    <xf numFmtId="185" fontId="9" fillId="37" borderId="11" xfId="0" applyNumberFormat="1" applyFont="1" applyFill="1" applyBorder="1" applyAlignment="1" applyProtection="1">
      <alignment horizontal="center"/>
      <protection/>
    </xf>
    <xf numFmtId="184" fontId="9" fillId="0" borderId="19" xfId="0" applyNumberFormat="1" applyFont="1" applyFill="1" applyBorder="1" applyAlignment="1" applyProtection="1">
      <alignment vertical="center" wrapText="1"/>
      <protection/>
    </xf>
    <xf numFmtId="184" fontId="9" fillId="0" borderId="20" xfId="0" applyNumberFormat="1" applyFont="1" applyFill="1" applyBorder="1" applyAlignment="1" applyProtection="1">
      <alignment vertical="center" wrapText="1"/>
      <protection/>
    </xf>
    <xf numFmtId="184" fontId="9" fillId="0" borderId="21" xfId="0" applyNumberFormat="1" applyFont="1" applyFill="1" applyBorder="1" applyAlignment="1" applyProtection="1">
      <alignment vertical="center" wrapText="1"/>
      <protection/>
    </xf>
    <xf numFmtId="184" fontId="9" fillId="0" borderId="22" xfId="0" applyNumberFormat="1" applyFont="1" applyFill="1" applyBorder="1" applyAlignment="1" applyProtection="1">
      <alignment vertical="center" wrapText="1"/>
      <protection/>
    </xf>
    <xf numFmtId="185" fontId="9" fillId="0" borderId="23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184" fontId="9" fillId="0" borderId="11" xfId="0" applyNumberFormat="1" applyFont="1" applyFill="1" applyBorder="1" applyAlignment="1" applyProtection="1">
      <alignment horizontal="center" vertical="center" wrapText="1"/>
      <protection/>
    </xf>
    <xf numFmtId="184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85" fontId="9" fillId="0" borderId="13" xfId="0" applyNumberFormat="1" applyFont="1" applyFill="1" applyBorder="1" applyAlignment="1" applyProtection="1">
      <alignment horizontal="center"/>
      <protection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6" fillId="0" borderId="15" xfId="0" applyNumberFormat="1" applyFont="1" applyFill="1" applyBorder="1" applyAlignment="1" applyProtection="1">
      <alignment horizontal="left" vertical="center" indent="2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left" vertical="center" indent="2"/>
      <protection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right" vertical="center"/>
      <protection/>
    </xf>
    <xf numFmtId="0" fontId="6" fillId="34" borderId="28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84" fontId="9" fillId="0" borderId="29" xfId="0" applyNumberFormat="1" applyFont="1" applyFill="1" applyBorder="1" applyAlignment="1" applyProtection="1">
      <alignment horizontal="left" vertical="center" wrapText="1"/>
      <protection/>
    </xf>
    <xf numFmtId="184" fontId="9" fillId="0" borderId="30" xfId="0" applyNumberFormat="1" applyFont="1" applyFill="1" applyBorder="1" applyAlignment="1" applyProtection="1">
      <alignment horizontal="left" vertical="center" wrapText="1"/>
      <protection/>
    </xf>
    <xf numFmtId="195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185" fontId="9" fillId="0" borderId="30" xfId="0" applyNumberFormat="1" applyFont="1" applyFill="1" applyBorder="1" applyAlignment="1" applyProtection="1">
      <alignment horizontal="center"/>
      <protection/>
    </xf>
    <xf numFmtId="1" fontId="9" fillId="0" borderId="31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center"/>
    </xf>
    <xf numFmtId="184" fontId="9" fillId="0" borderId="32" xfId="0" applyNumberFormat="1" applyFont="1" applyFill="1" applyBorder="1" applyAlignment="1" applyProtection="1">
      <alignment horizontal="center" vertical="center" wrapText="1"/>
      <protection/>
    </xf>
    <xf numFmtId="184" fontId="9" fillId="0" borderId="33" xfId="0" applyNumberFormat="1" applyFont="1" applyFill="1" applyBorder="1" applyAlignment="1" applyProtection="1">
      <alignment horizontal="center" vertical="center" wrapText="1"/>
      <protection/>
    </xf>
    <xf numFmtId="184" fontId="9" fillId="0" borderId="34" xfId="0" applyNumberFormat="1" applyFont="1" applyFill="1" applyBorder="1" applyAlignment="1" applyProtection="1">
      <alignment horizontal="left" vertical="center" wrapText="1" indent="1"/>
      <protection/>
    </xf>
    <xf numFmtId="184" fontId="9" fillId="0" borderId="20" xfId="0" applyNumberFormat="1" applyFont="1" applyFill="1" applyBorder="1" applyAlignment="1" applyProtection="1">
      <alignment horizontal="left" vertical="center" wrapText="1" indent="1"/>
      <protection/>
    </xf>
    <xf numFmtId="184" fontId="9" fillId="36" borderId="24" xfId="0" applyNumberFormat="1" applyFont="1" applyFill="1" applyBorder="1" applyAlignment="1" applyProtection="1">
      <alignment horizontal="left" vertical="center" wrapText="1"/>
      <protection/>
    </xf>
    <xf numFmtId="184" fontId="9" fillId="36" borderId="35" xfId="0" applyNumberFormat="1" applyFont="1" applyFill="1" applyBorder="1" applyAlignment="1" applyProtection="1">
      <alignment horizontal="left" vertical="center" wrapText="1"/>
      <protection/>
    </xf>
    <xf numFmtId="184" fontId="9" fillId="36" borderId="27" xfId="0" applyNumberFormat="1" applyFont="1" applyFill="1" applyBorder="1" applyAlignment="1" applyProtection="1">
      <alignment horizontal="left" vertical="center" wrapText="1"/>
      <protection/>
    </xf>
    <xf numFmtId="184" fontId="9" fillId="0" borderId="21" xfId="0" applyNumberFormat="1" applyFont="1" applyFill="1" applyBorder="1" applyAlignment="1" applyProtection="1">
      <alignment horizontal="center" vertical="center" wrapText="1"/>
      <protection/>
    </xf>
    <xf numFmtId="184" fontId="9" fillId="0" borderId="36" xfId="0" applyNumberFormat="1" applyFont="1" applyFill="1" applyBorder="1" applyAlignment="1" applyProtection="1">
      <alignment horizontal="center" vertical="center" wrapText="1"/>
      <protection/>
    </xf>
    <xf numFmtId="184" fontId="9" fillId="0" borderId="22" xfId="0" applyNumberFormat="1" applyFont="1" applyFill="1" applyBorder="1" applyAlignment="1" applyProtection="1">
      <alignment horizontal="center" vertical="center" wrapText="1"/>
      <protection/>
    </xf>
    <xf numFmtId="184" fontId="9" fillId="37" borderId="24" xfId="0" applyNumberFormat="1" applyFont="1" applyFill="1" applyBorder="1" applyAlignment="1" applyProtection="1">
      <alignment horizontal="left" vertical="center" wrapText="1"/>
      <protection/>
    </xf>
    <xf numFmtId="184" fontId="9" fillId="37" borderId="35" xfId="0" applyNumberFormat="1" applyFont="1" applyFill="1" applyBorder="1" applyAlignment="1" applyProtection="1">
      <alignment horizontal="left" vertical="center" wrapText="1"/>
      <protection/>
    </xf>
    <xf numFmtId="184" fontId="9" fillId="37" borderId="27" xfId="0" applyNumberFormat="1" applyFont="1" applyFill="1" applyBorder="1" applyAlignment="1" applyProtection="1">
      <alignment horizontal="left" vertical="center" wrapText="1"/>
      <protection/>
    </xf>
    <xf numFmtId="184" fontId="9" fillId="0" borderId="37" xfId="0" applyNumberFormat="1" applyFont="1" applyFill="1" applyBorder="1" applyAlignment="1" applyProtection="1">
      <alignment horizontal="center" vertical="center" wrapText="1"/>
      <protection/>
    </xf>
    <xf numFmtId="184" fontId="9" fillId="0" borderId="38" xfId="0" applyNumberFormat="1" applyFont="1" applyFill="1" applyBorder="1" applyAlignment="1" applyProtection="1">
      <alignment horizontal="center" vertical="center" wrapText="1"/>
      <protection/>
    </xf>
    <xf numFmtId="184" fontId="9" fillId="0" borderId="39" xfId="0" applyNumberFormat="1" applyFont="1" applyFill="1" applyBorder="1" applyAlignment="1" applyProtection="1">
      <alignment horizontal="center" vertical="center" wrapText="1"/>
      <protection/>
    </xf>
    <xf numFmtId="184" fontId="9" fillId="0" borderId="40" xfId="0" applyNumberFormat="1" applyFont="1" applyFill="1" applyBorder="1" applyAlignment="1" applyProtection="1">
      <alignment horizontal="center" vertical="center" wrapText="1"/>
      <protection/>
    </xf>
    <xf numFmtId="184" fontId="9" fillId="0" borderId="0" xfId="0" applyNumberFormat="1" applyFont="1" applyFill="1" applyBorder="1" applyAlignment="1" applyProtection="1">
      <alignment horizontal="center" vertical="center" wrapText="1"/>
      <protection/>
    </xf>
    <xf numFmtId="184" fontId="9" fillId="0" borderId="41" xfId="0" applyNumberFormat="1" applyFont="1" applyFill="1" applyBorder="1" applyAlignment="1" applyProtection="1">
      <alignment horizontal="center" vertical="center" wrapText="1"/>
      <protection/>
    </xf>
    <xf numFmtId="184" fontId="9" fillId="0" borderId="17" xfId="0" applyNumberFormat="1" applyFont="1" applyFill="1" applyBorder="1" applyAlignment="1" applyProtection="1">
      <alignment horizontal="center" vertical="center" wrapText="1"/>
      <protection/>
    </xf>
    <xf numFmtId="184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184" fontId="9" fillId="35" borderId="10" xfId="0" applyNumberFormat="1" applyFont="1" applyFill="1" applyBorder="1" applyAlignment="1" applyProtection="1">
      <alignment horizontal="left" vertical="center" wrapText="1"/>
      <protection/>
    </xf>
    <xf numFmtId="184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184" fontId="9" fillId="0" borderId="18" xfId="0" applyNumberFormat="1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84" fontId="9" fillId="0" borderId="45" xfId="0" applyNumberFormat="1" applyFont="1" applyFill="1" applyBorder="1" applyAlignment="1" applyProtection="1">
      <alignment horizontal="center" vertical="center" wrapText="1"/>
      <protection/>
    </xf>
    <xf numFmtId="184" fontId="9" fillId="0" borderId="23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 indent="2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 indent="2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44" xfId="0" applyFont="1" applyFill="1" applyBorder="1" applyAlignment="1" applyProtection="1">
      <alignment horizontal="left" vertical="center"/>
      <protection/>
    </xf>
    <xf numFmtId="0" fontId="6" fillId="0" borderId="47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38" borderId="38" xfId="0" applyFont="1" applyFill="1" applyBorder="1" applyAlignment="1" applyProtection="1">
      <alignment horizontal="center" vertical="center"/>
      <protection/>
    </xf>
    <xf numFmtId="0" fontId="6" fillId="38" borderId="41" xfId="0" applyFont="1" applyFill="1" applyBorder="1" applyAlignment="1" applyProtection="1">
      <alignment horizontal="center" vertical="center"/>
      <protection/>
    </xf>
    <xf numFmtId="0" fontId="6" fillId="38" borderId="39" xfId="0" applyFont="1" applyFill="1" applyBorder="1" applyAlignment="1" applyProtection="1">
      <alignment horizontal="center" vertical="center"/>
      <protection/>
    </xf>
    <xf numFmtId="0" fontId="6" fillId="38" borderId="42" xfId="0" applyFont="1" applyFill="1" applyBorder="1" applyAlignment="1" applyProtection="1">
      <alignment horizontal="center" vertical="center"/>
      <protection/>
    </xf>
    <xf numFmtId="0" fontId="6" fillId="38" borderId="28" xfId="0" applyFont="1" applyFill="1" applyBorder="1" applyAlignment="1" applyProtection="1">
      <alignment horizontal="center" vertical="center"/>
      <protection/>
    </xf>
    <xf numFmtId="0" fontId="6" fillId="38" borderId="14" xfId="0" applyFont="1" applyFill="1" applyBorder="1" applyAlignment="1" applyProtection="1">
      <alignment horizontal="center" vertical="center" wrapText="1"/>
      <protection/>
    </xf>
    <xf numFmtId="0" fontId="6" fillId="38" borderId="28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d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28"/>
  <sheetViews>
    <sheetView zoomScalePageLayoutView="0" workbookViewId="0" topLeftCell="A4">
      <selection activeCell="K13" sqref="K13"/>
    </sheetView>
  </sheetViews>
  <sheetFormatPr defaultColWidth="9.00390625" defaultRowHeight="14.25"/>
  <cols>
    <col min="1" max="1" width="8.00390625" style="3" customWidth="1"/>
    <col min="2" max="2" width="9.00390625" style="3" customWidth="1"/>
    <col min="3" max="3" width="16.00390625" style="3" customWidth="1"/>
    <col min="4" max="4" width="9.00390625" style="3" customWidth="1"/>
    <col min="5" max="5" width="8.625" style="3" customWidth="1"/>
    <col min="6" max="6" width="7.25390625" style="3" customWidth="1"/>
    <col min="7" max="7" width="7.00390625" style="3" customWidth="1"/>
    <col min="8" max="8" width="8.75390625" style="3" customWidth="1"/>
    <col min="9" max="9" width="7.00390625" style="3" customWidth="1"/>
    <col min="10" max="10" width="9.625" style="3" customWidth="1"/>
    <col min="11" max="11" width="9.375" style="3" customWidth="1"/>
    <col min="12" max="12" width="7.50390625" style="3" customWidth="1"/>
    <col min="13" max="13" width="7.125" style="3" customWidth="1"/>
    <col min="14" max="14" width="7.50390625" style="3" customWidth="1"/>
    <col min="15" max="16384" width="9.00390625" style="3" customWidth="1"/>
  </cols>
  <sheetData>
    <row r="1" spans="1:13" ht="18.75">
      <c r="A1" s="157" t="s">
        <v>112</v>
      </c>
      <c r="B1" s="157"/>
      <c r="C1" s="158" t="s">
        <v>126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>
      <c r="A2" s="157" t="s">
        <v>113</v>
      </c>
      <c r="B2" s="157"/>
      <c r="C2" s="159" t="s">
        <v>127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">
      <c r="A3" s="119" t="s">
        <v>130</v>
      </c>
      <c r="B3" s="11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spans="1:14" ht="15.75">
      <c r="A5" s="57" t="s">
        <v>119</v>
      </c>
      <c r="B5" s="57"/>
      <c r="C5" s="57"/>
      <c r="D5" s="58"/>
      <c r="E5" s="59"/>
      <c r="F5" s="59"/>
      <c r="G5" s="59"/>
      <c r="H5" s="59"/>
      <c r="I5" s="60"/>
      <c r="J5" s="160"/>
      <c r="K5" s="160"/>
      <c r="L5" s="59"/>
      <c r="M5" s="59"/>
      <c r="N5" s="59"/>
    </row>
    <row r="6" spans="1:14" ht="32.25" customHeight="1">
      <c r="A6" s="161" t="s">
        <v>12</v>
      </c>
      <c r="B6" s="161"/>
      <c r="C6" s="161"/>
      <c r="D6" s="152" t="s">
        <v>13</v>
      </c>
      <c r="E6" s="163" t="s">
        <v>30</v>
      </c>
      <c r="F6" s="164"/>
      <c r="G6" s="164"/>
      <c r="H6" s="164"/>
      <c r="I6" s="164"/>
      <c r="J6" s="156" t="s">
        <v>118</v>
      </c>
      <c r="K6" s="156"/>
      <c r="L6" s="146" t="s">
        <v>70</v>
      </c>
      <c r="M6" s="147"/>
      <c r="N6" s="148"/>
    </row>
    <row r="7" spans="1:14" ht="31.5">
      <c r="A7" s="162"/>
      <c r="B7" s="162"/>
      <c r="C7" s="162"/>
      <c r="D7" s="153"/>
      <c r="E7" s="62" t="s">
        <v>27</v>
      </c>
      <c r="F7" s="62" t="s">
        <v>28</v>
      </c>
      <c r="G7" s="62" t="s">
        <v>29</v>
      </c>
      <c r="H7" s="62" t="s">
        <v>117</v>
      </c>
      <c r="I7" s="62" t="s">
        <v>90</v>
      </c>
      <c r="J7" s="61" t="s">
        <v>1</v>
      </c>
      <c r="K7" s="61" t="s">
        <v>14</v>
      </c>
      <c r="L7" s="63" t="s">
        <v>16</v>
      </c>
      <c r="M7" s="63" t="s">
        <v>15</v>
      </c>
      <c r="N7" s="62" t="s">
        <v>83</v>
      </c>
    </row>
    <row r="8" spans="1:14" ht="15.75">
      <c r="A8" s="149" t="s">
        <v>17</v>
      </c>
      <c r="B8" s="149"/>
      <c r="C8" s="149"/>
      <c r="D8" s="64">
        <f>D9+D10+D11+D19</f>
        <v>54</v>
      </c>
      <c r="E8" s="64">
        <f aca="true" t="shared" si="0" ref="E8:N8">E9+E10+E11+E19</f>
        <v>2</v>
      </c>
      <c r="F8" s="64">
        <f t="shared" si="0"/>
        <v>26</v>
      </c>
      <c r="G8" s="64">
        <f t="shared" si="0"/>
        <v>17</v>
      </c>
      <c r="H8" s="64">
        <f t="shared" si="0"/>
        <v>4</v>
      </c>
      <c r="I8" s="64">
        <f t="shared" si="0"/>
        <v>5</v>
      </c>
      <c r="J8" s="64">
        <f t="shared" si="0"/>
        <v>32</v>
      </c>
      <c r="K8" s="64">
        <f t="shared" si="0"/>
        <v>22</v>
      </c>
      <c r="L8" s="64">
        <f t="shared" si="0"/>
        <v>47</v>
      </c>
      <c r="M8" s="64">
        <f t="shared" si="0"/>
        <v>1</v>
      </c>
      <c r="N8" s="64">
        <f t="shared" si="0"/>
        <v>1</v>
      </c>
    </row>
    <row r="9" spans="1:14" ht="15.75">
      <c r="A9" s="139" t="s">
        <v>2</v>
      </c>
      <c r="B9" s="150" t="s">
        <v>18</v>
      </c>
      <c r="C9" s="151"/>
      <c r="D9" s="65">
        <v>1</v>
      </c>
      <c r="E9" s="66">
        <v>1</v>
      </c>
      <c r="F9" s="66"/>
      <c r="G9" s="66"/>
      <c r="H9" s="66"/>
      <c r="I9" s="66"/>
      <c r="J9" s="66">
        <v>1</v>
      </c>
      <c r="K9" s="66"/>
      <c r="L9" s="67">
        <v>1</v>
      </c>
      <c r="M9" s="67"/>
      <c r="N9" s="68"/>
    </row>
    <row r="10" spans="1:14" ht="15.75">
      <c r="A10" s="139"/>
      <c r="B10" s="150" t="s">
        <v>19</v>
      </c>
      <c r="C10" s="151"/>
      <c r="D10" s="69">
        <v>2</v>
      </c>
      <c r="E10" s="70">
        <v>1</v>
      </c>
      <c r="F10" s="70">
        <v>1</v>
      </c>
      <c r="G10" s="70"/>
      <c r="H10" s="70"/>
      <c r="I10" s="70"/>
      <c r="J10" s="70">
        <v>2</v>
      </c>
      <c r="K10" s="70"/>
      <c r="L10" s="70">
        <v>2</v>
      </c>
      <c r="M10" s="70"/>
      <c r="N10" s="70"/>
    </row>
    <row r="11" spans="1:14" ht="15.75">
      <c r="A11" s="129" t="s">
        <v>71</v>
      </c>
      <c r="B11" s="130"/>
      <c r="C11" s="131"/>
      <c r="D11" s="71">
        <f>SUM(D12:D18)</f>
        <v>42</v>
      </c>
      <c r="E11" s="71">
        <f aca="true" t="shared" si="1" ref="E11:N11">SUM(E12:E18)</f>
        <v>0</v>
      </c>
      <c r="F11" s="71">
        <f t="shared" si="1"/>
        <v>25</v>
      </c>
      <c r="G11" s="71">
        <f t="shared" si="1"/>
        <v>17</v>
      </c>
      <c r="H11" s="71">
        <f t="shared" si="1"/>
        <v>0</v>
      </c>
      <c r="I11" s="71">
        <f t="shared" si="1"/>
        <v>0</v>
      </c>
      <c r="J11" s="71">
        <f t="shared" si="1"/>
        <v>25</v>
      </c>
      <c r="K11" s="71">
        <f t="shared" si="1"/>
        <v>17</v>
      </c>
      <c r="L11" s="71">
        <f t="shared" si="1"/>
        <v>40</v>
      </c>
      <c r="M11" s="71">
        <f t="shared" si="1"/>
        <v>1</v>
      </c>
      <c r="N11" s="71">
        <f t="shared" si="1"/>
        <v>1</v>
      </c>
    </row>
    <row r="12" spans="1:14" ht="15.75">
      <c r="A12" s="138" t="s">
        <v>72</v>
      </c>
      <c r="B12" s="116" t="s">
        <v>128</v>
      </c>
      <c r="C12" s="117"/>
      <c r="D12" s="72">
        <v>1</v>
      </c>
      <c r="E12" s="72"/>
      <c r="F12" s="72"/>
      <c r="G12" s="72">
        <v>1</v>
      </c>
      <c r="H12" s="72"/>
      <c r="I12" s="72"/>
      <c r="J12" s="72">
        <v>1</v>
      </c>
      <c r="K12" s="72"/>
      <c r="L12" s="72">
        <v>1</v>
      </c>
      <c r="M12" s="72"/>
      <c r="N12" s="72"/>
    </row>
    <row r="13" spans="1:14" ht="15.75">
      <c r="A13" s="139"/>
      <c r="B13" s="127" t="s">
        <v>123</v>
      </c>
      <c r="C13" s="128"/>
      <c r="D13" s="72">
        <v>28</v>
      </c>
      <c r="E13" s="68"/>
      <c r="F13" s="68">
        <v>18</v>
      </c>
      <c r="G13" s="68">
        <v>10</v>
      </c>
      <c r="H13" s="68"/>
      <c r="I13" s="68"/>
      <c r="J13" s="68">
        <v>19</v>
      </c>
      <c r="K13" s="68">
        <v>9</v>
      </c>
      <c r="L13" s="67">
        <v>28</v>
      </c>
      <c r="M13" s="67"/>
      <c r="N13" s="67"/>
    </row>
    <row r="14" spans="1:14" ht="15.75">
      <c r="A14" s="139"/>
      <c r="B14" s="127" t="s">
        <v>20</v>
      </c>
      <c r="C14" s="128"/>
      <c r="D14" s="73">
        <v>2</v>
      </c>
      <c r="E14" s="67"/>
      <c r="F14" s="67">
        <v>1</v>
      </c>
      <c r="G14" s="67">
        <v>1</v>
      </c>
      <c r="H14" s="67"/>
      <c r="I14" s="67"/>
      <c r="J14" s="67">
        <v>2</v>
      </c>
      <c r="K14" s="67"/>
      <c r="L14" s="67">
        <v>1</v>
      </c>
      <c r="M14" s="67"/>
      <c r="N14" s="67"/>
    </row>
    <row r="15" spans="1:14" ht="15.75">
      <c r="A15" s="139"/>
      <c r="B15" s="127" t="s">
        <v>21</v>
      </c>
      <c r="C15" s="128"/>
      <c r="D15" s="73">
        <v>1</v>
      </c>
      <c r="E15" s="67"/>
      <c r="F15" s="67"/>
      <c r="G15" s="67">
        <v>1</v>
      </c>
      <c r="H15" s="67"/>
      <c r="I15" s="67"/>
      <c r="J15" s="67">
        <v>1</v>
      </c>
      <c r="K15" s="67"/>
      <c r="L15" s="67">
        <v>1</v>
      </c>
      <c r="M15" s="67">
        <v>1</v>
      </c>
      <c r="N15" s="67">
        <v>1</v>
      </c>
    </row>
    <row r="16" spans="1:14" ht="15.75">
      <c r="A16" s="139"/>
      <c r="B16" s="127" t="s">
        <v>22</v>
      </c>
      <c r="C16" s="128"/>
      <c r="D16" s="73">
        <v>2</v>
      </c>
      <c r="E16" s="67"/>
      <c r="F16" s="67">
        <v>1</v>
      </c>
      <c r="G16" s="67">
        <v>1</v>
      </c>
      <c r="H16" s="67"/>
      <c r="I16" s="67"/>
      <c r="J16" s="67">
        <v>1</v>
      </c>
      <c r="K16" s="67">
        <v>1</v>
      </c>
      <c r="L16" s="67">
        <v>2</v>
      </c>
      <c r="M16" s="67"/>
      <c r="N16" s="67"/>
    </row>
    <row r="17" spans="1:14" ht="15.75">
      <c r="A17" s="139"/>
      <c r="B17" s="127" t="s">
        <v>23</v>
      </c>
      <c r="C17" s="128"/>
      <c r="D17" s="73">
        <v>2</v>
      </c>
      <c r="E17" s="67"/>
      <c r="F17" s="67"/>
      <c r="G17" s="67">
        <v>2</v>
      </c>
      <c r="H17" s="67"/>
      <c r="I17" s="67"/>
      <c r="J17" s="67"/>
      <c r="K17" s="67">
        <v>2</v>
      </c>
      <c r="L17" s="67">
        <v>1</v>
      </c>
      <c r="M17" s="67"/>
      <c r="N17" s="67"/>
    </row>
    <row r="18" spans="1:14" ht="15.75">
      <c r="A18" s="140"/>
      <c r="B18" s="127" t="s">
        <v>24</v>
      </c>
      <c r="C18" s="128"/>
      <c r="D18" s="73">
        <v>6</v>
      </c>
      <c r="E18" s="67"/>
      <c r="F18" s="67">
        <v>5</v>
      </c>
      <c r="G18" s="67">
        <v>1</v>
      </c>
      <c r="H18" s="67"/>
      <c r="I18" s="67"/>
      <c r="J18" s="67">
        <v>1</v>
      </c>
      <c r="K18" s="67">
        <v>5</v>
      </c>
      <c r="L18" s="67">
        <v>6</v>
      </c>
      <c r="M18" s="67"/>
      <c r="N18" s="67"/>
    </row>
    <row r="19" spans="1:14" ht="15.75">
      <c r="A19" s="135" t="s">
        <v>73</v>
      </c>
      <c r="B19" s="136"/>
      <c r="C19" s="137"/>
      <c r="D19" s="74">
        <f>SUM(D20:D26)</f>
        <v>9</v>
      </c>
      <c r="E19" s="74">
        <f aca="true" t="shared" si="2" ref="E19:N19">SUM(E20:E26)</f>
        <v>0</v>
      </c>
      <c r="F19" s="74">
        <f t="shared" si="2"/>
        <v>0</v>
      </c>
      <c r="G19" s="74">
        <f t="shared" si="2"/>
        <v>0</v>
      </c>
      <c r="H19" s="74">
        <f t="shared" si="2"/>
        <v>4</v>
      </c>
      <c r="I19" s="74">
        <f t="shared" si="2"/>
        <v>5</v>
      </c>
      <c r="J19" s="74">
        <f t="shared" si="2"/>
        <v>4</v>
      </c>
      <c r="K19" s="74">
        <f t="shared" si="2"/>
        <v>5</v>
      </c>
      <c r="L19" s="74">
        <f t="shared" si="2"/>
        <v>4</v>
      </c>
      <c r="M19" s="74">
        <f t="shared" si="2"/>
        <v>0</v>
      </c>
      <c r="N19" s="74">
        <f t="shared" si="2"/>
        <v>0</v>
      </c>
    </row>
    <row r="20" spans="1:14" ht="14.25" customHeight="1">
      <c r="A20" s="138" t="s">
        <v>72</v>
      </c>
      <c r="B20" s="132" t="s">
        <v>31</v>
      </c>
      <c r="C20" s="75" t="s">
        <v>25</v>
      </c>
      <c r="D20" s="72">
        <v>1</v>
      </c>
      <c r="E20" s="68"/>
      <c r="F20" s="68"/>
      <c r="G20" s="68"/>
      <c r="H20" s="68">
        <v>1</v>
      </c>
      <c r="I20" s="68"/>
      <c r="J20" s="68">
        <v>1</v>
      </c>
      <c r="K20" s="68"/>
      <c r="L20" s="67">
        <v>1</v>
      </c>
      <c r="M20" s="67"/>
      <c r="N20" s="67"/>
    </row>
    <row r="21" spans="1:14" ht="15.75">
      <c r="A21" s="139"/>
      <c r="B21" s="133"/>
      <c r="C21" s="76" t="s">
        <v>93</v>
      </c>
      <c r="D21" s="73">
        <v>1</v>
      </c>
      <c r="E21" s="67"/>
      <c r="F21" s="67"/>
      <c r="G21" s="67"/>
      <c r="H21" s="67">
        <v>1</v>
      </c>
      <c r="I21" s="67"/>
      <c r="J21" s="67">
        <v>1</v>
      </c>
      <c r="K21" s="67"/>
      <c r="L21" s="67">
        <v>1</v>
      </c>
      <c r="M21" s="67"/>
      <c r="N21" s="67"/>
    </row>
    <row r="22" spans="1:14" ht="15.75">
      <c r="A22" s="139"/>
      <c r="B22" s="133"/>
      <c r="C22" s="76" t="s">
        <v>74</v>
      </c>
      <c r="D22" s="73">
        <v>1</v>
      </c>
      <c r="E22" s="67"/>
      <c r="F22" s="67"/>
      <c r="G22" s="67"/>
      <c r="H22" s="67">
        <v>1</v>
      </c>
      <c r="I22" s="67"/>
      <c r="J22" s="67">
        <v>1</v>
      </c>
      <c r="K22" s="67"/>
      <c r="L22" s="67">
        <v>1</v>
      </c>
      <c r="M22" s="67"/>
      <c r="N22" s="67"/>
    </row>
    <row r="23" spans="1:14" ht="14.25" customHeight="1">
      <c r="A23" s="139"/>
      <c r="B23" s="133"/>
      <c r="C23" s="77" t="s">
        <v>92</v>
      </c>
      <c r="D23" s="73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15.75">
      <c r="A24" s="139"/>
      <c r="B24" s="134"/>
      <c r="C24" s="78" t="s">
        <v>91</v>
      </c>
      <c r="D24" s="73">
        <v>1</v>
      </c>
      <c r="E24" s="67"/>
      <c r="F24" s="67"/>
      <c r="G24" s="67"/>
      <c r="H24" s="67">
        <v>1</v>
      </c>
      <c r="I24" s="67"/>
      <c r="J24" s="67">
        <v>1</v>
      </c>
      <c r="K24" s="67"/>
      <c r="L24" s="67">
        <v>1</v>
      </c>
      <c r="M24" s="67"/>
      <c r="N24" s="67"/>
    </row>
    <row r="25" spans="1:14" ht="15.75">
      <c r="A25" s="139"/>
      <c r="B25" s="154" t="s">
        <v>26</v>
      </c>
      <c r="C25" s="155"/>
      <c r="D25" s="79">
        <v>4</v>
      </c>
      <c r="E25" s="67"/>
      <c r="F25" s="67"/>
      <c r="G25" s="67"/>
      <c r="H25" s="67"/>
      <c r="I25" s="67">
        <v>4</v>
      </c>
      <c r="J25" s="67"/>
      <c r="K25" s="67">
        <v>4</v>
      </c>
      <c r="L25" s="80"/>
      <c r="M25" s="80"/>
      <c r="N25" s="80"/>
    </row>
    <row r="26" spans="1:14" ht="15.75" customHeight="1">
      <c r="A26" s="140"/>
      <c r="B26" s="125" t="s">
        <v>129</v>
      </c>
      <c r="C26" s="126"/>
      <c r="D26" s="120">
        <v>1</v>
      </c>
      <c r="E26" s="68"/>
      <c r="F26" s="68"/>
      <c r="G26" s="68"/>
      <c r="H26" s="68"/>
      <c r="I26" s="121">
        <v>1</v>
      </c>
      <c r="J26" s="68"/>
      <c r="K26" s="68">
        <v>1</v>
      </c>
      <c r="L26" s="122"/>
      <c r="M26" s="122"/>
      <c r="N26" s="122"/>
    </row>
    <row r="27" spans="1:14" ht="31.5">
      <c r="A27" s="141" t="s">
        <v>81</v>
      </c>
      <c r="B27" s="142"/>
      <c r="C27" s="143"/>
      <c r="D27" s="81" t="s">
        <v>13</v>
      </c>
      <c r="E27" s="81" t="s">
        <v>78</v>
      </c>
      <c r="F27" s="81" t="s">
        <v>85</v>
      </c>
      <c r="G27" s="81" t="s">
        <v>80</v>
      </c>
      <c r="H27" s="81" t="s">
        <v>79</v>
      </c>
      <c r="I27" s="82" t="s">
        <v>82</v>
      </c>
      <c r="J27" s="81" t="s">
        <v>1</v>
      </c>
      <c r="K27" s="81" t="s">
        <v>14</v>
      </c>
      <c r="L27" s="81" t="s">
        <v>16</v>
      </c>
      <c r="M27" s="81" t="s">
        <v>15</v>
      </c>
      <c r="N27" s="83" t="s">
        <v>83</v>
      </c>
    </row>
    <row r="28" spans="1:14" ht="15.75">
      <c r="A28" s="140"/>
      <c r="B28" s="144"/>
      <c r="C28" s="145"/>
      <c r="D28" s="84">
        <v>6</v>
      </c>
      <c r="E28" s="85"/>
      <c r="F28" s="85"/>
      <c r="G28" s="85">
        <v>2</v>
      </c>
      <c r="H28" s="85">
        <v>4</v>
      </c>
      <c r="I28" s="86"/>
      <c r="J28" s="87">
        <v>1</v>
      </c>
      <c r="K28" s="87">
        <v>5</v>
      </c>
      <c r="L28" s="87">
        <v>6</v>
      </c>
      <c r="M28" s="87"/>
      <c r="N28" s="87"/>
    </row>
    <row r="29" s="88" customFormat="1" ht="15.75"/>
    <row r="30" s="88" customFormat="1" ht="15.75"/>
    <row r="31" s="88" customFormat="1" ht="15.75"/>
    <row r="32" s="89" customFormat="1" ht="15.75"/>
  </sheetData>
  <sheetProtection/>
  <mergeCells count="28">
    <mergeCell ref="J6:K6"/>
    <mergeCell ref="A1:B1"/>
    <mergeCell ref="C1:M1"/>
    <mergeCell ref="A2:B2"/>
    <mergeCell ref="C2:M2"/>
    <mergeCell ref="J5:K5"/>
    <mergeCell ref="A6:C7"/>
    <mergeCell ref="E6:I6"/>
    <mergeCell ref="A27:C28"/>
    <mergeCell ref="L6:N6"/>
    <mergeCell ref="A8:C8"/>
    <mergeCell ref="A9:A10"/>
    <mergeCell ref="B9:C9"/>
    <mergeCell ref="B10:C10"/>
    <mergeCell ref="B16:C16"/>
    <mergeCell ref="D6:D7"/>
    <mergeCell ref="B25:C25"/>
    <mergeCell ref="B18:C18"/>
    <mergeCell ref="B26:C26"/>
    <mergeCell ref="B17:C17"/>
    <mergeCell ref="A11:C11"/>
    <mergeCell ref="B20:B24"/>
    <mergeCell ref="B15:C15"/>
    <mergeCell ref="B13:C13"/>
    <mergeCell ref="B14:C14"/>
    <mergeCell ref="A19:C19"/>
    <mergeCell ref="A12:A18"/>
    <mergeCell ref="A20:A26"/>
  </mergeCells>
  <dataValidations count="9">
    <dataValidation type="whole" operator="lessThanOrEqual" showErrorMessage="1" promptTitle="Nhập số liệu!" prompt="Chỉ nhập giá trị là số nguyên." errorTitle="Lỗi nhập liệu!" error="Hãy kiểm tra: Số hiệu trưởng không thể lớn hơn 1.&#10;Hãy nhập lại." sqref="J9:K9">
      <formula1>$D9</formula1>
    </dataValidation>
    <dataValidation type="whole" operator="lessThanOrEqual" showInputMessage="1" showErrorMessage="1" error="Hãy kiểm tra:&#10;- Số nữ dân tộc phải là số nguyên dương.&#10;- Số nữ dân tộc không thể lớn hơn số nữ hoặc số dân tộc.&#10;Hãy nhập lại!" sqref="N9 N13:N18 N20:N28">
      <formula1>MIN(L9:M9)</formula1>
    </dataValidation>
    <dataValidation type="whole" operator="lessThanOrEqual" showInputMessage="1" showErrorMessage="1" errorTitle="Lỗi nhập liệu:" error="Hãy kiểm tra:&#10;- Số dân tộc phải là số nguyên dương.&#10;- Số dân tộc không thể lớn hơn tổng số.&#10;Hãy nhập lại!" sqref="M9 M13:M18 M20:M28">
      <formula1>D9</formula1>
    </dataValidation>
    <dataValidation type="whole" operator="lessThanOrEqual" showInputMessage="1" showErrorMessage="1" errorTitle="Lối nhập liệu:" error="Hãy kiểm tra:&#10;- Số nữ phải là số nguyên dương.&#10;- Số nữ không thể lớn hơn tổng số.&#10;Hãy nhập lại!" sqref="L9 L13:L18 L20:L28">
      <formula1>$D9</formula1>
    </dataValidation>
    <dataValidation type="whole" allowBlank="1" showErrorMessage="1" promptTitle="Nhập số liệu!" prompt="Chỉ nhập giá trị là số nguyên." errorTitle="Lỗi nhập liệu!" error="Hãy kiểm tra: Số hiệu trưởng không thể lớn hơn 1.&#10;Hãy nhập lại." sqref="E9:I9">
      <formula1>0</formula1>
      <formula2>1</formula2>
    </dataValidation>
    <dataValidation type="list" allowBlank="1" showInputMessage="1" showErrorMessage="1" sqref="L5:N5">
      <formula1>#REF!</formula1>
    </dataValidation>
    <dataValidation type="whole" operator="greaterThanOrEqual" allowBlank="1" showErrorMessage="1" promptTitle="Nhập số liệu!" prompt="Chỉ nhập giá trị là số nguyên." errorTitle="Lỗi nhập liệu!" error="Hãy kiểm tra: Số GV phải là số nguyên dương.&#10;Hãy nhập lại!" sqref="E20:K24 E13:K18 E28:K28">
      <formula1>0</formula1>
    </dataValidation>
    <dataValidation type="whole" operator="greaterThanOrEqual" allowBlank="1" showErrorMessage="1" promptTitle="Nhập số liệu!" prompt="Chỉ nhập giá trị là số nguyên." errorTitle="Lỗi nhập liệu!" error="Hãy kiểm tra: Số nhân viên phải là số nguyên dương.&#10;Hãy nhập lại!" sqref="E25:K26">
      <formula1>0</formula1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10:N10">
      <formula1>0</formula1>
      <formula2>5</formula2>
    </dataValidation>
  </dataValidations>
  <printOptions/>
  <pageMargins left="0.59" right="0.38" top="0.23" bottom="0.44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14.25390625" style="35" customWidth="1"/>
    <col min="2" max="2" width="20.25390625" style="35" customWidth="1"/>
    <col min="3" max="3" width="9.25390625" style="99" customWidth="1"/>
    <col min="4" max="4" width="8.00390625" style="35" customWidth="1"/>
    <col min="5" max="6" width="6.75390625" style="35" customWidth="1"/>
    <col min="7" max="7" width="7.00390625" style="35" customWidth="1"/>
    <col min="8" max="8" width="6.75390625" style="35" customWidth="1"/>
    <col min="9" max="9" width="7.375" style="35" customWidth="1"/>
    <col min="10" max="10" width="7.125" style="35" customWidth="1"/>
    <col min="11" max="11" width="6.75390625" style="35" customWidth="1"/>
    <col min="12" max="13" width="7.00390625" style="35" customWidth="1"/>
    <col min="14" max="14" width="7.50390625" style="35" customWidth="1"/>
    <col min="15" max="16384" width="9.00390625" style="35" customWidth="1"/>
  </cols>
  <sheetData>
    <row r="1" spans="1:2" ht="8.25" customHeight="1">
      <c r="A1" s="52"/>
      <c r="B1" s="52"/>
    </row>
    <row r="2" spans="1:16" ht="15.75">
      <c r="A2" s="53" t="s">
        <v>120</v>
      </c>
      <c r="B2" s="34"/>
      <c r="C2" s="100"/>
      <c r="D2" s="34"/>
      <c r="E2" s="34"/>
      <c r="F2" s="34"/>
      <c r="G2" s="34"/>
      <c r="H2" s="34"/>
      <c r="I2" s="34"/>
      <c r="J2" s="34"/>
      <c r="K2" s="34"/>
      <c r="L2" s="34"/>
      <c r="M2" s="34"/>
      <c r="N2" s="179"/>
      <c r="O2" s="179"/>
      <c r="P2" s="179"/>
    </row>
    <row r="3" spans="1:14" ht="15.75">
      <c r="A3" s="182" t="s">
        <v>11</v>
      </c>
      <c r="B3" s="183"/>
      <c r="C3" s="186" t="s">
        <v>13</v>
      </c>
      <c r="D3" s="186"/>
      <c r="E3" s="170" t="s">
        <v>87</v>
      </c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5.75">
      <c r="A4" s="182"/>
      <c r="B4" s="183"/>
      <c r="C4" s="187" t="s">
        <v>9</v>
      </c>
      <c r="D4" s="189" t="s">
        <v>61</v>
      </c>
      <c r="E4" s="170" t="s">
        <v>4</v>
      </c>
      <c r="F4" s="170"/>
      <c r="G4" s="170" t="s">
        <v>5</v>
      </c>
      <c r="H4" s="170"/>
      <c r="I4" s="170" t="s">
        <v>6</v>
      </c>
      <c r="J4" s="170"/>
      <c r="K4" s="170" t="s">
        <v>7</v>
      </c>
      <c r="L4" s="170"/>
      <c r="M4" s="170" t="s">
        <v>8</v>
      </c>
      <c r="N4" s="170"/>
    </row>
    <row r="5" spans="1:14" ht="15.75">
      <c r="A5" s="184"/>
      <c r="B5" s="185"/>
      <c r="C5" s="188"/>
      <c r="D5" s="170"/>
      <c r="E5" s="90" t="s">
        <v>9</v>
      </c>
      <c r="F5" s="90" t="s">
        <v>10</v>
      </c>
      <c r="G5" s="90" t="s">
        <v>9</v>
      </c>
      <c r="H5" s="90" t="s">
        <v>10</v>
      </c>
      <c r="I5" s="90" t="s">
        <v>9</v>
      </c>
      <c r="J5" s="90" t="s">
        <v>10</v>
      </c>
      <c r="K5" s="90" t="s">
        <v>9</v>
      </c>
      <c r="L5" s="90" t="s">
        <v>10</v>
      </c>
      <c r="M5" s="90" t="s">
        <v>9</v>
      </c>
      <c r="N5" s="90" t="s">
        <v>10</v>
      </c>
    </row>
    <row r="6" spans="1:14" ht="15.75">
      <c r="A6" s="173" t="s">
        <v>49</v>
      </c>
      <c r="B6" s="174"/>
      <c r="C6" s="101">
        <f>E6+G6+I6+K6+M6</f>
        <v>28</v>
      </c>
      <c r="D6" s="123">
        <f>F6+H6+J6+L6+N6</f>
        <v>1188</v>
      </c>
      <c r="E6" s="36">
        <v>7</v>
      </c>
      <c r="F6" s="38">
        <f>45+47+46+47+45+40+40</f>
        <v>310</v>
      </c>
      <c r="G6" s="36">
        <v>6</v>
      </c>
      <c r="H6" s="38">
        <f>40+41+36+33+36+35</f>
        <v>221</v>
      </c>
      <c r="I6" s="36">
        <v>5</v>
      </c>
      <c r="J6" s="36">
        <f>45+46+39+38+35</f>
        <v>203</v>
      </c>
      <c r="K6" s="36">
        <v>5</v>
      </c>
      <c r="L6" s="38">
        <f>50+47+46+39+40</f>
        <v>222</v>
      </c>
      <c r="M6" s="36">
        <v>5</v>
      </c>
      <c r="N6" s="38">
        <f>42+53+45+53+39</f>
        <v>232</v>
      </c>
    </row>
    <row r="7" spans="1:14" ht="15.75">
      <c r="A7" s="177" t="s">
        <v>96</v>
      </c>
      <c r="B7" s="178"/>
      <c r="C7" s="102"/>
      <c r="D7" s="123">
        <f>F7+H7+J7+L7+N7</f>
        <v>557</v>
      </c>
      <c r="E7" s="37"/>
      <c r="F7" s="38">
        <v>130</v>
      </c>
      <c r="G7" s="37"/>
      <c r="H7" s="38">
        <f>17+16+21+12+16+15</f>
        <v>97</v>
      </c>
      <c r="I7" s="37"/>
      <c r="J7" s="38">
        <v>90</v>
      </c>
      <c r="K7" s="37"/>
      <c r="L7" s="38">
        <f>28+23+22+21+18</f>
        <v>112</v>
      </c>
      <c r="M7" s="37"/>
      <c r="N7" s="38">
        <v>128</v>
      </c>
    </row>
    <row r="8" spans="1:14" ht="15.75">
      <c r="A8" s="177" t="s">
        <v>57</v>
      </c>
      <c r="B8" s="178"/>
      <c r="C8" s="102"/>
      <c r="D8" s="123">
        <f>F8+H8+J8+L8+N8</f>
        <v>18</v>
      </c>
      <c r="E8" s="37"/>
      <c r="F8" s="38">
        <v>9</v>
      </c>
      <c r="G8" s="37"/>
      <c r="H8" s="38">
        <v>1</v>
      </c>
      <c r="I8" s="37"/>
      <c r="J8" s="38">
        <v>5</v>
      </c>
      <c r="K8" s="37"/>
      <c r="L8" s="38"/>
      <c r="M8" s="37"/>
      <c r="N8" s="38">
        <v>3</v>
      </c>
    </row>
    <row r="9" spans="1:14" ht="15.75">
      <c r="A9" s="177" t="s">
        <v>56</v>
      </c>
      <c r="B9" s="178"/>
      <c r="C9" s="102"/>
      <c r="D9" s="123">
        <f>F9+H9+J9+L9+N9</f>
        <v>6</v>
      </c>
      <c r="E9" s="37"/>
      <c r="F9" s="38">
        <v>3</v>
      </c>
      <c r="G9" s="37"/>
      <c r="H9" s="38"/>
      <c r="I9" s="37"/>
      <c r="J9" s="38"/>
      <c r="K9" s="37"/>
      <c r="L9" s="38"/>
      <c r="M9" s="37"/>
      <c r="N9" s="38">
        <v>3</v>
      </c>
    </row>
    <row r="10" spans="1:14" ht="15.75">
      <c r="A10" s="180" t="s">
        <v>111</v>
      </c>
      <c r="B10" s="181"/>
      <c r="C10" s="103"/>
      <c r="D10" s="123">
        <f>F10+H10+J10+L10+N10</f>
        <v>0</v>
      </c>
      <c r="E10" s="37"/>
      <c r="F10" s="38"/>
      <c r="G10" s="37"/>
      <c r="H10" s="38"/>
      <c r="I10" s="37"/>
      <c r="J10" s="38"/>
      <c r="K10" s="37"/>
      <c r="L10" s="38"/>
      <c r="M10" s="37"/>
      <c r="N10" s="38"/>
    </row>
    <row r="11" spans="1:14" ht="15.75">
      <c r="A11" s="167" t="s">
        <v>94</v>
      </c>
      <c r="B11" s="168"/>
      <c r="C11" s="104"/>
      <c r="D11" s="123">
        <f>F11+H11+J11+L11+N11</f>
        <v>2</v>
      </c>
      <c r="E11" s="37"/>
      <c r="F11" s="50"/>
      <c r="G11" s="37"/>
      <c r="H11" s="50">
        <v>1</v>
      </c>
      <c r="I11" s="37"/>
      <c r="J11" s="38"/>
      <c r="K11" s="37"/>
      <c r="L11" s="50">
        <v>1</v>
      </c>
      <c r="M11" s="37"/>
      <c r="N11" s="50"/>
    </row>
    <row r="12" spans="1:14" ht="15.75">
      <c r="A12" s="41" t="s">
        <v>64</v>
      </c>
      <c r="B12" s="42"/>
      <c r="C12" s="105"/>
      <c r="D12" s="97"/>
      <c r="E12" s="51"/>
      <c r="F12" s="97"/>
      <c r="G12" s="51"/>
      <c r="H12" s="97"/>
      <c r="I12" s="51"/>
      <c r="J12" s="97"/>
      <c r="K12" s="51"/>
      <c r="L12" s="97"/>
      <c r="M12" s="51"/>
      <c r="N12" s="97"/>
    </row>
    <row r="13" spans="1:14" ht="15.75">
      <c r="A13" s="44" t="s">
        <v>65</v>
      </c>
      <c r="B13" s="45"/>
      <c r="C13" s="106"/>
      <c r="D13" s="49">
        <f>F13</f>
        <v>310</v>
      </c>
      <c r="E13" s="46"/>
      <c r="F13" s="49">
        <v>310</v>
      </c>
      <c r="G13" s="46"/>
      <c r="H13" s="49"/>
      <c r="I13" s="37"/>
      <c r="J13" s="49"/>
      <c r="K13" s="37"/>
      <c r="L13" s="49"/>
      <c r="M13" s="37"/>
      <c r="N13" s="49"/>
    </row>
    <row r="14" spans="1:14" ht="15.75">
      <c r="A14" s="44" t="s">
        <v>32</v>
      </c>
      <c r="B14" s="48"/>
      <c r="C14" s="102"/>
      <c r="D14" s="49">
        <f>H14</f>
        <v>221</v>
      </c>
      <c r="E14" s="37"/>
      <c r="F14" s="49"/>
      <c r="G14" s="37"/>
      <c r="H14" s="49">
        <v>221</v>
      </c>
      <c r="I14" s="37"/>
      <c r="J14" s="49"/>
      <c r="K14" s="37"/>
      <c r="L14" s="49"/>
      <c r="M14" s="37"/>
      <c r="N14" s="49"/>
    </row>
    <row r="15" spans="1:14" ht="15.75">
      <c r="A15" s="44" t="s">
        <v>33</v>
      </c>
      <c r="B15" s="48"/>
      <c r="C15" s="102"/>
      <c r="D15" s="49">
        <f>J15</f>
        <v>203</v>
      </c>
      <c r="E15" s="37"/>
      <c r="F15" s="49"/>
      <c r="G15" s="37"/>
      <c r="H15" s="49"/>
      <c r="I15" s="37"/>
      <c r="J15" s="49">
        <v>203</v>
      </c>
      <c r="K15" s="37"/>
      <c r="L15" s="49"/>
      <c r="M15" s="37"/>
      <c r="N15" s="49"/>
    </row>
    <row r="16" spans="1:14" ht="15.75">
      <c r="A16" s="44" t="s">
        <v>34</v>
      </c>
      <c r="B16" s="48"/>
      <c r="C16" s="102"/>
      <c r="D16" s="49">
        <f>L16</f>
        <v>222</v>
      </c>
      <c r="E16" s="37"/>
      <c r="F16" s="49"/>
      <c r="G16" s="37"/>
      <c r="H16" s="49"/>
      <c r="I16" s="37"/>
      <c r="J16" s="49"/>
      <c r="K16" s="37"/>
      <c r="L16" s="49">
        <v>222</v>
      </c>
      <c r="M16" s="37"/>
      <c r="N16" s="49"/>
    </row>
    <row r="17" spans="1:14" ht="15.75">
      <c r="A17" s="44" t="s">
        <v>35</v>
      </c>
      <c r="B17" s="48"/>
      <c r="C17" s="102"/>
      <c r="D17" s="49">
        <f>N17</f>
        <v>231</v>
      </c>
      <c r="E17" s="37"/>
      <c r="F17" s="49"/>
      <c r="G17" s="37"/>
      <c r="H17" s="49"/>
      <c r="I17" s="37"/>
      <c r="J17" s="49"/>
      <c r="K17" s="37"/>
      <c r="L17" s="49"/>
      <c r="M17" s="37"/>
      <c r="N17" s="49">
        <v>231</v>
      </c>
    </row>
    <row r="18" spans="1:14" ht="15.75">
      <c r="A18" s="44" t="s">
        <v>36</v>
      </c>
      <c r="B18" s="48"/>
      <c r="C18" s="102"/>
      <c r="D18" s="49">
        <f>N18</f>
        <v>1</v>
      </c>
      <c r="E18" s="37"/>
      <c r="F18" s="49"/>
      <c r="G18" s="37"/>
      <c r="H18" s="49"/>
      <c r="I18" s="37"/>
      <c r="J18" s="49"/>
      <c r="K18" s="37"/>
      <c r="L18" s="49"/>
      <c r="M18" s="37"/>
      <c r="N18" s="49">
        <v>1</v>
      </c>
    </row>
    <row r="19" spans="1:14" ht="15.75">
      <c r="A19" s="44" t="s">
        <v>52</v>
      </c>
      <c r="B19" s="48"/>
      <c r="C19" s="102"/>
      <c r="D19" s="49"/>
      <c r="E19" s="37"/>
      <c r="F19" s="49"/>
      <c r="G19" s="37"/>
      <c r="H19" s="49"/>
      <c r="I19" s="37"/>
      <c r="J19" s="49"/>
      <c r="K19" s="37"/>
      <c r="L19" s="49"/>
      <c r="M19" s="37"/>
      <c r="N19" s="49"/>
    </row>
    <row r="20" spans="1:14" ht="15.75">
      <c r="A20" s="44" t="s">
        <v>53</v>
      </c>
      <c r="B20" s="48"/>
      <c r="C20" s="102"/>
      <c r="D20" s="49"/>
      <c r="E20" s="37"/>
      <c r="F20" s="49"/>
      <c r="G20" s="37"/>
      <c r="H20" s="49"/>
      <c r="I20" s="37"/>
      <c r="J20" s="49"/>
      <c r="K20" s="37"/>
      <c r="L20" s="49"/>
      <c r="M20" s="37"/>
      <c r="N20" s="49"/>
    </row>
    <row r="21" spans="1:14" ht="15.75">
      <c r="A21" s="44" t="s">
        <v>54</v>
      </c>
      <c r="B21" s="48"/>
      <c r="C21" s="102"/>
      <c r="D21" s="49"/>
      <c r="E21" s="37"/>
      <c r="F21" s="49"/>
      <c r="G21" s="37"/>
      <c r="H21" s="49"/>
      <c r="I21" s="37"/>
      <c r="J21" s="49"/>
      <c r="K21" s="37"/>
      <c r="L21" s="49"/>
      <c r="M21" s="37"/>
      <c r="N21" s="49"/>
    </row>
    <row r="22" spans="1:14" ht="15.75">
      <c r="A22" s="94" t="s">
        <v>55</v>
      </c>
      <c r="B22" s="95"/>
      <c r="C22" s="103"/>
      <c r="D22" s="50"/>
      <c r="E22" s="39"/>
      <c r="F22" s="50"/>
      <c r="G22" s="39"/>
      <c r="H22" s="50"/>
      <c r="I22" s="39"/>
      <c r="J22" s="50"/>
      <c r="K22" s="39"/>
      <c r="L22" s="50"/>
      <c r="M22" s="39"/>
      <c r="N22" s="50"/>
    </row>
    <row r="23" spans="1:14" ht="15.75">
      <c r="A23" s="96" t="s">
        <v>124</v>
      </c>
      <c r="B23" s="42"/>
      <c r="C23" s="107"/>
      <c r="D23" s="43"/>
      <c r="E23" s="51"/>
      <c r="F23" s="43"/>
      <c r="G23" s="51"/>
      <c r="H23" s="43"/>
      <c r="I23" s="51"/>
      <c r="J23" s="43"/>
      <c r="K23" s="51"/>
      <c r="L23" s="43"/>
      <c r="M23" s="51"/>
      <c r="N23" s="43"/>
    </row>
    <row r="24" spans="1:14" ht="15.75">
      <c r="A24" s="169" t="s">
        <v>66</v>
      </c>
      <c r="B24" s="169"/>
      <c r="C24" s="108"/>
      <c r="D24" s="47">
        <f>F24+H24</f>
        <v>531</v>
      </c>
      <c r="E24" s="46"/>
      <c r="F24" s="47">
        <v>310</v>
      </c>
      <c r="G24" s="46"/>
      <c r="H24" s="47">
        <v>221</v>
      </c>
      <c r="I24" s="46"/>
      <c r="J24" s="47"/>
      <c r="K24" s="46"/>
      <c r="L24" s="47"/>
      <c r="M24" s="46"/>
      <c r="N24" s="47"/>
    </row>
    <row r="25" spans="1:14" ht="15.75">
      <c r="A25" s="169" t="s">
        <v>69</v>
      </c>
      <c r="B25" s="169"/>
      <c r="C25" s="108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</row>
    <row r="26" spans="1:14" ht="15.75">
      <c r="A26" s="169" t="s">
        <v>67</v>
      </c>
      <c r="B26" s="169"/>
      <c r="C26" s="108"/>
      <c r="D26" s="47">
        <f>J26+L26+N26</f>
        <v>657</v>
      </c>
      <c r="E26" s="46"/>
      <c r="F26" s="47"/>
      <c r="G26" s="46"/>
      <c r="H26" s="47"/>
      <c r="I26" s="46"/>
      <c r="J26" s="47">
        <v>203</v>
      </c>
      <c r="K26" s="46"/>
      <c r="L26" s="47">
        <v>222</v>
      </c>
      <c r="M26" s="46"/>
      <c r="N26" s="47">
        <v>232</v>
      </c>
    </row>
    <row r="27" spans="1:14" ht="15.75">
      <c r="A27" s="166" t="s">
        <v>68</v>
      </c>
      <c r="B27" s="166"/>
      <c r="C27" s="108"/>
      <c r="D27" s="47"/>
      <c r="E27" s="46"/>
      <c r="F27" s="47"/>
      <c r="G27" s="46"/>
      <c r="H27" s="47"/>
      <c r="I27" s="46"/>
      <c r="J27" s="47"/>
      <c r="K27" s="46"/>
      <c r="L27" s="47"/>
      <c r="M27" s="46"/>
      <c r="N27" s="47"/>
    </row>
    <row r="28" spans="1:14" ht="15.75">
      <c r="A28" s="175" t="s">
        <v>59</v>
      </c>
      <c r="B28" s="176"/>
      <c r="C28" s="109"/>
      <c r="D28" s="38">
        <f>J28+L28+N28</f>
        <v>657</v>
      </c>
      <c r="E28" s="37"/>
      <c r="F28" s="38"/>
      <c r="G28" s="37"/>
      <c r="H28" s="38"/>
      <c r="I28" s="37"/>
      <c r="J28" s="38">
        <v>203</v>
      </c>
      <c r="K28" s="37"/>
      <c r="L28" s="38">
        <v>222</v>
      </c>
      <c r="M28" s="37"/>
      <c r="N28" s="38">
        <v>232</v>
      </c>
    </row>
    <row r="29" spans="1:14" ht="15.75">
      <c r="A29" s="175" t="s">
        <v>60</v>
      </c>
      <c r="B29" s="176"/>
      <c r="C29" s="109"/>
      <c r="D29" s="38">
        <f>F29+H29+J29+L29+N29</f>
        <v>766</v>
      </c>
      <c r="E29" s="37"/>
      <c r="F29" s="38">
        <f>36+40+37+34+26+26+27</f>
        <v>226</v>
      </c>
      <c r="G29" s="37"/>
      <c r="H29" s="38">
        <f>24+30+27+28+18+25</f>
        <v>152</v>
      </c>
      <c r="I29" s="37"/>
      <c r="J29" s="38">
        <f>35+38+25+26+24</f>
        <v>148</v>
      </c>
      <c r="K29" s="37"/>
      <c r="L29" s="38">
        <f>33+31+18+23+22</f>
        <v>127</v>
      </c>
      <c r="M29" s="37"/>
      <c r="N29" s="38">
        <f>19+27+19+33+15</f>
        <v>113</v>
      </c>
    </row>
    <row r="30" spans="1:14" ht="15.75">
      <c r="A30" s="171" t="s">
        <v>95</v>
      </c>
      <c r="B30" s="172"/>
      <c r="C30" s="109"/>
      <c r="D30" s="50"/>
      <c r="E30" s="40"/>
      <c r="F30" s="50"/>
      <c r="G30" s="40"/>
      <c r="H30" s="50"/>
      <c r="I30" s="40"/>
      <c r="J30" s="50"/>
      <c r="K30" s="40"/>
      <c r="L30" s="50"/>
      <c r="M30" s="40"/>
      <c r="N30" s="50"/>
    </row>
    <row r="31" spans="1:14" ht="15.75">
      <c r="A31" s="165" t="s">
        <v>114</v>
      </c>
      <c r="B31" s="165"/>
      <c r="C31" s="115">
        <f>E31+G31+I31+K31+M31</f>
        <v>28</v>
      </c>
      <c r="D31" s="114"/>
      <c r="E31" s="113">
        <v>7</v>
      </c>
      <c r="F31" s="114"/>
      <c r="G31" s="113">
        <v>6</v>
      </c>
      <c r="H31" s="114"/>
      <c r="I31" s="113">
        <v>5</v>
      </c>
      <c r="J31" s="114"/>
      <c r="K31" s="113">
        <v>5</v>
      </c>
      <c r="L31" s="114"/>
      <c r="M31" s="113">
        <v>5</v>
      </c>
      <c r="N31" s="114"/>
    </row>
    <row r="32" spans="1:14" ht="15.75">
      <c r="A32" s="54" t="s">
        <v>115</v>
      </c>
      <c r="B32" s="55"/>
      <c r="C32" s="115">
        <f>E32+G32+I32+K32+M32</f>
        <v>28</v>
      </c>
      <c r="D32" s="114"/>
      <c r="E32" s="113">
        <v>7</v>
      </c>
      <c r="F32" s="114"/>
      <c r="G32" s="113">
        <v>6</v>
      </c>
      <c r="H32" s="114"/>
      <c r="I32" s="113">
        <v>5</v>
      </c>
      <c r="J32" s="114"/>
      <c r="K32" s="113">
        <v>5</v>
      </c>
      <c r="L32" s="114"/>
      <c r="M32" s="113">
        <v>5</v>
      </c>
      <c r="N32" s="114"/>
    </row>
    <row r="33" spans="2:8" s="91" customFormat="1" ht="18" customHeight="1">
      <c r="B33" s="92"/>
      <c r="C33" s="110"/>
      <c r="D33" s="93"/>
      <c r="E33" s="93"/>
      <c r="F33" s="93"/>
      <c r="G33" s="93"/>
      <c r="H33" s="93"/>
    </row>
    <row r="34" spans="2:8" s="91" customFormat="1" ht="15.75" customHeight="1">
      <c r="B34" s="92"/>
      <c r="C34" s="110"/>
      <c r="D34" s="93"/>
      <c r="E34" s="93"/>
      <c r="F34" s="93"/>
      <c r="G34" s="93"/>
      <c r="H34" s="93"/>
    </row>
  </sheetData>
  <sheetProtection/>
  <mergeCells count="25">
    <mergeCell ref="M4:N4"/>
    <mergeCell ref="N2:P2"/>
    <mergeCell ref="A10:B10"/>
    <mergeCell ref="A3:B5"/>
    <mergeCell ref="C3:D3"/>
    <mergeCell ref="E3:N3"/>
    <mergeCell ref="C4:C5"/>
    <mergeCell ref="D4:D5"/>
    <mergeCell ref="E4:F4"/>
    <mergeCell ref="G4:H4"/>
    <mergeCell ref="I4:J4"/>
    <mergeCell ref="K4:L4"/>
    <mergeCell ref="A30:B30"/>
    <mergeCell ref="A6:B6"/>
    <mergeCell ref="A28:B28"/>
    <mergeCell ref="A29:B29"/>
    <mergeCell ref="A7:B7"/>
    <mergeCell ref="A8:B8"/>
    <mergeCell ref="A9:B9"/>
    <mergeCell ref="A31:B31"/>
    <mergeCell ref="A27:B27"/>
    <mergeCell ref="A11:B11"/>
    <mergeCell ref="A24:B24"/>
    <mergeCell ref="A25:B25"/>
    <mergeCell ref="A26:B26"/>
  </mergeCells>
  <dataValidations count="4"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12:H21 F12:F21 J12:J21 L12:L21 N12:N21 D12:D21">
      <formula1>G13</formula1>
      <formula2>#REF!</formula2>
    </dataValidation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Hãy nhập lại!" sqref="H6:H10 N6:N10 F6:F10 L6:L10 J7:J11 D6:D11">
      <formula1>0</formula1>
    </dataValidation>
    <dataValidation type="whole" operator="greaterThanOrEqual" allowBlank="1" showErrorMessage="1" promptTitle="Chú ý!" prompt="Chỉ nhập giá trị là số nguyên!" errorTitle="Nhập sai dữ liệu!" error="Các ô này chỉ nhận giá trị là số nguyên.&#10;Hãy nhập lại!" sqref="C6 M6 I6:K6 G6 E6">
      <formula1>0</formula1>
    </dataValidation>
    <dataValidation type="whole" operator="greaterThanOrEqual" allowBlank="1" showErrorMessage="1" promptTitle="Chú ý!" prompt="Chỉ nhập giá trị là số nguyên!" errorTitle="Nhập chưa đúng!" error="Hãy kiểm tra: Số dân phải là số nguyên dương.&#10;Hãy nhập lại!" sqref="B13:B21">
      <formula1>0</formula1>
    </dataValidation>
  </dataValidations>
  <printOptions/>
  <pageMargins left="0.58" right="0.75" top="0.1" bottom="0.15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44"/>
  <sheetViews>
    <sheetView zoomScalePageLayoutView="0" workbookViewId="0" topLeftCell="A22">
      <selection activeCell="D34" sqref="D34"/>
    </sheetView>
  </sheetViews>
  <sheetFormatPr defaultColWidth="9.00390625" defaultRowHeight="14.25"/>
  <cols>
    <col min="1" max="1" width="6.00390625" style="2" customWidth="1"/>
    <col min="2" max="2" width="45.875" style="3" customWidth="1"/>
    <col min="3" max="3" width="14.00390625" style="33" customWidth="1"/>
    <col min="4" max="4" width="14.50390625" style="33" customWidth="1"/>
    <col min="5" max="16384" width="9.00390625" style="3" customWidth="1"/>
  </cols>
  <sheetData>
    <row r="1" spans="1:4" ht="15.75">
      <c r="A1" s="190" t="s">
        <v>58</v>
      </c>
      <c r="B1" s="190"/>
      <c r="C1" s="28"/>
      <c r="D1" s="28"/>
    </row>
    <row r="2" spans="1:4" ht="15.75">
      <c r="A2" s="4" t="s">
        <v>3</v>
      </c>
      <c r="B2" s="5" t="s">
        <v>50</v>
      </c>
      <c r="C2" s="26" t="s">
        <v>48</v>
      </c>
      <c r="D2" s="27" t="s">
        <v>98</v>
      </c>
    </row>
    <row r="3" spans="1:4" ht="15.75">
      <c r="A3" s="6">
        <v>1</v>
      </c>
      <c r="B3" s="7" t="s">
        <v>37</v>
      </c>
      <c r="C3" s="29">
        <v>9784.4</v>
      </c>
      <c r="D3" s="118">
        <v>8</v>
      </c>
    </row>
    <row r="4" spans="1:4" ht="15.75">
      <c r="A4" s="8">
        <v>2</v>
      </c>
      <c r="B4" s="9" t="s">
        <v>125</v>
      </c>
      <c r="C4" s="111">
        <v>23938.4</v>
      </c>
      <c r="D4" s="118">
        <v>20</v>
      </c>
    </row>
    <row r="5" spans="1:4" ht="15.75">
      <c r="A5" s="10">
        <v>3</v>
      </c>
      <c r="B5" s="11" t="s">
        <v>97</v>
      </c>
      <c r="C5" s="31">
        <v>5205</v>
      </c>
      <c r="D5" s="118">
        <v>4.3</v>
      </c>
    </row>
    <row r="6" spans="1:4" ht="31.5">
      <c r="A6" s="12"/>
      <c r="B6" s="13" t="s">
        <v>109</v>
      </c>
      <c r="C6" s="14" t="s">
        <v>0</v>
      </c>
      <c r="D6" s="15" t="s">
        <v>122</v>
      </c>
    </row>
    <row r="7" spans="1:4" ht="15.75">
      <c r="A7" s="6">
        <v>1</v>
      </c>
      <c r="B7" s="16" t="s">
        <v>38</v>
      </c>
      <c r="C7" s="29">
        <v>28</v>
      </c>
      <c r="D7" s="29">
        <v>1344</v>
      </c>
    </row>
    <row r="8" spans="1:4" ht="15.75">
      <c r="A8" s="8">
        <v>2</v>
      </c>
      <c r="B8" s="17" t="s">
        <v>39</v>
      </c>
      <c r="C8" s="98">
        <v>2</v>
      </c>
      <c r="D8" s="98">
        <v>139</v>
      </c>
    </row>
    <row r="9" spans="1:4" ht="15.75">
      <c r="A9" s="8">
        <v>3</v>
      </c>
      <c r="B9" s="17" t="s">
        <v>40</v>
      </c>
      <c r="C9" s="98">
        <v>4</v>
      </c>
      <c r="D9" s="98">
        <v>278</v>
      </c>
    </row>
    <row r="10" spans="1:4" ht="15.75">
      <c r="A10" s="8">
        <v>4</v>
      </c>
      <c r="B10" s="17" t="s">
        <v>99</v>
      </c>
      <c r="C10" s="30">
        <v>1</v>
      </c>
      <c r="D10" s="30">
        <v>562</v>
      </c>
    </row>
    <row r="11" spans="1:4" ht="15.75">
      <c r="A11" s="8">
        <v>5</v>
      </c>
      <c r="B11" s="17" t="s">
        <v>84</v>
      </c>
      <c r="C11" s="30">
        <v>0</v>
      </c>
      <c r="D11" s="30">
        <v>0</v>
      </c>
    </row>
    <row r="12" spans="1:4" ht="15.75">
      <c r="A12" s="8">
        <v>6</v>
      </c>
      <c r="B12" s="17" t="s">
        <v>77</v>
      </c>
      <c r="C12" s="30">
        <v>1</v>
      </c>
      <c r="D12" s="30">
        <v>48</v>
      </c>
    </row>
    <row r="13" spans="1:4" ht="15.75">
      <c r="A13" s="8">
        <v>7</v>
      </c>
      <c r="B13" s="17" t="s">
        <v>86</v>
      </c>
      <c r="C13" s="30">
        <v>1</v>
      </c>
      <c r="D13" s="30">
        <v>48</v>
      </c>
    </row>
    <row r="14" spans="1:4" ht="15.75">
      <c r="A14" s="8">
        <v>8</v>
      </c>
      <c r="B14" s="17" t="s">
        <v>63</v>
      </c>
      <c r="C14" s="30">
        <v>2</v>
      </c>
      <c r="D14" s="30">
        <v>187</v>
      </c>
    </row>
    <row r="15" spans="1:4" ht="15.75">
      <c r="A15" s="8"/>
      <c r="B15" s="18" t="s">
        <v>100</v>
      </c>
      <c r="C15" s="30">
        <v>1</v>
      </c>
      <c r="D15" s="30">
        <v>20</v>
      </c>
    </row>
    <row r="16" spans="1:4" ht="15.75">
      <c r="A16" s="8"/>
      <c r="B16" s="18" t="s">
        <v>101</v>
      </c>
      <c r="C16" s="30">
        <v>1</v>
      </c>
      <c r="D16" s="30">
        <v>71</v>
      </c>
    </row>
    <row r="17" spans="1:4" ht="15.75">
      <c r="A17" s="8"/>
      <c r="B17" s="18" t="s">
        <v>102</v>
      </c>
      <c r="C17" s="30">
        <v>1</v>
      </c>
      <c r="D17" s="30">
        <v>96</v>
      </c>
    </row>
    <row r="18" spans="1:4" ht="15.75">
      <c r="A18" s="8">
        <v>9</v>
      </c>
      <c r="B18" s="17" t="s">
        <v>41</v>
      </c>
      <c r="C18" s="30">
        <v>1</v>
      </c>
      <c r="D18" s="8">
        <v>19.5</v>
      </c>
    </row>
    <row r="19" spans="1:4" ht="15.75">
      <c r="A19" s="8">
        <v>10</v>
      </c>
      <c r="B19" s="17" t="s">
        <v>42</v>
      </c>
      <c r="C19" s="30">
        <v>1</v>
      </c>
      <c r="D19" s="30">
        <v>40</v>
      </c>
    </row>
    <row r="20" spans="1:4" ht="15.75">
      <c r="A20" s="8">
        <v>11</v>
      </c>
      <c r="B20" s="19" t="s">
        <v>104</v>
      </c>
      <c r="C20" s="30">
        <v>1</v>
      </c>
      <c r="D20" s="30">
        <v>48</v>
      </c>
    </row>
    <row r="21" spans="1:4" ht="15.75">
      <c r="A21" s="8">
        <v>12</v>
      </c>
      <c r="B21" s="19" t="s">
        <v>103</v>
      </c>
      <c r="C21" s="30">
        <v>1</v>
      </c>
      <c r="D21" s="30">
        <v>40</v>
      </c>
    </row>
    <row r="22" spans="1:4" ht="15.75">
      <c r="A22" s="10">
        <v>13</v>
      </c>
      <c r="B22" s="20" t="s">
        <v>43</v>
      </c>
      <c r="C22" s="32">
        <v>1</v>
      </c>
      <c r="D22" s="124">
        <v>19.5</v>
      </c>
    </row>
    <row r="23" spans="1:4" ht="31.5">
      <c r="A23" s="21"/>
      <c r="B23" s="22" t="s">
        <v>108</v>
      </c>
      <c r="C23" s="23" t="s">
        <v>0</v>
      </c>
      <c r="D23" s="24" t="s">
        <v>122</v>
      </c>
    </row>
    <row r="24" spans="1:4" ht="15.75">
      <c r="A24" s="6">
        <v>1</v>
      </c>
      <c r="B24" s="25" t="s">
        <v>46</v>
      </c>
      <c r="C24" s="30">
        <v>1</v>
      </c>
      <c r="D24" s="112">
        <v>19.5</v>
      </c>
    </row>
    <row r="25" spans="1:4" ht="15.75">
      <c r="A25" s="8">
        <v>2</v>
      </c>
      <c r="B25" s="17" t="s">
        <v>47</v>
      </c>
      <c r="C25" s="30">
        <v>1</v>
      </c>
      <c r="D25" s="30">
        <v>19.5</v>
      </c>
    </row>
    <row r="26" spans="1:4" ht="15.75">
      <c r="A26" s="8">
        <v>3</v>
      </c>
      <c r="B26" s="17" t="s">
        <v>76</v>
      </c>
      <c r="C26" s="30">
        <v>1</v>
      </c>
      <c r="D26" s="30">
        <v>58.5</v>
      </c>
    </row>
    <row r="27" spans="1:4" ht="15.75">
      <c r="A27" s="8">
        <v>4</v>
      </c>
      <c r="B27" s="17" t="s">
        <v>75</v>
      </c>
      <c r="C27" s="30">
        <v>1</v>
      </c>
      <c r="D27" s="30">
        <v>39</v>
      </c>
    </row>
    <row r="28" spans="1:4" ht="15.75">
      <c r="A28" s="8">
        <v>5</v>
      </c>
      <c r="B28" s="17" t="s">
        <v>88</v>
      </c>
      <c r="C28" s="30">
        <v>1</v>
      </c>
      <c r="D28" s="30">
        <v>10</v>
      </c>
    </row>
    <row r="29" spans="1:4" ht="15.75">
      <c r="A29" s="8">
        <v>6</v>
      </c>
      <c r="B29" s="17" t="s">
        <v>44</v>
      </c>
      <c r="C29" s="30">
        <v>1</v>
      </c>
      <c r="D29" s="30">
        <v>19.5</v>
      </c>
    </row>
    <row r="30" spans="1:4" ht="15.75">
      <c r="A30" s="8">
        <v>7</v>
      </c>
      <c r="B30" s="17" t="s">
        <v>121</v>
      </c>
      <c r="C30" s="30">
        <v>1</v>
      </c>
      <c r="D30" s="30">
        <v>19.5</v>
      </c>
    </row>
    <row r="31" spans="1:4" ht="15.75">
      <c r="A31" s="8">
        <v>8</v>
      </c>
      <c r="B31" s="17" t="s">
        <v>107</v>
      </c>
      <c r="C31" s="30">
        <v>1</v>
      </c>
      <c r="D31" s="30">
        <v>19.5</v>
      </c>
    </row>
    <row r="32" spans="1:4" ht="15.75">
      <c r="A32" s="8">
        <v>9</v>
      </c>
      <c r="B32" s="17" t="s">
        <v>45</v>
      </c>
      <c r="C32" s="30">
        <v>1</v>
      </c>
      <c r="D32" s="30">
        <v>81</v>
      </c>
    </row>
    <row r="33" spans="1:4" ht="15.75">
      <c r="A33" s="8">
        <v>10</v>
      </c>
      <c r="B33" s="17" t="s">
        <v>110</v>
      </c>
      <c r="C33" s="30">
        <v>1</v>
      </c>
      <c r="D33" s="30">
        <v>5</v>
      </c>
    </row>
    <row r="34" spans="1:4" ht="15.75">
      <c r="A34" s="8">
        <v>11</v>
      </c>
      <c r="B34" s="17" t="s">
        <v>51</v>
      </c>
      <c r="C34" s="30">
        <v>1</v>
      </c>
      <c r="D34" s="30">
        <v>288</v>
      </c>
    </row>
    <row r="35" spans="1:4" ht="15.75">
      <c r="A35" s="8">
        <v>12</v>
      </c>
      <c r="B35" s="17" t="s">
        <v>105</v>
      </c>
      <c r="C35" s="30">
        <v>8</v>
      </c>
      <c r="D35" s="30">
        <v>88</v>
      </c>
    </row>
    <row r="36" spans="1:4" ht="15.75">
      <c r="A36" s="10">
        <v>13</v>
      </c>
      <c r="B36" s="20" t="s">
        <v>106</v>
      </c>
      <c r="C36" s="32">
        <v>22</v>
      </c>
      <c r="D36" s="32">
        <v>242</v>
      </c>
    </row>
    <row r="38" spans="1:4" ht="15.75">
      <c r="A38" s="193" t="s">
        <v>133</v>
      </c>
      <c r="B38" s="193"/>
      <c r="C38" s="193"/>
      <c r="D38" s="193"/>
    </row>
    <row r="39" spans="2:4" s="56" customFormat="1" ht="15.75">
      <c r="B39" s="56" t="s">
        <v>116</v>
      </c>
      <c r="C39" s="191" t="s">
        <v>62</v>
      </c>
      <c r="D39" s="191"/>
    </row>
    <row r="40" spans="3:4" ht="15.75">
      <c r="C40" s="192"/>
      <c r="D40" s="192"/>
    </row>
    <row r="44" spans="2:4" ht="15.75">
      <c r="B44" s="56" t="s">
        <v>131</v>
      </c>
      <c r="C44" s="191" t="s">
        <v>132</v>
      </c>
      <c r="D44" s="191"/>
    </row>
  </sheetData>
  <sheetProtection/>
  <mergeCells count="5">
    <mergeCell ref="A1:B1"/>
    <mergeCell ref="C39:D39"/>
    <mergeCell ref="C44:D44"/>
    <mergeCell ref="C40:D40"/>
    <mergeCell ref="A38:D38"/>
  </mergeCells>
  <dataValidations count="2">
    <dataValidation type="decimal" operator="greaterThanOrEqual" showErrorMessage="1" errorTitle="Nhập sai dữ liệu!" error="Hãy kiểm tra:&#10;- Diện tích phải là số nguyên dương;&#10;- Diện tích phải lớn hơn số lượng.&#10;- Bạn chưa nhập số lượng.&#10;Hãy nhập lại!" sqref="D24:D36">
      <formula1>C24</formula1>
    </dataValidation>
    <dataValidation type="whole" allowBlank="1" showErrorMessage="1" promptTitle="Nhập số liệu!" prompt="Chỉ nhập giá trị là số nguyên!" errorTitle="Nhập sai số liệu!" error="Hãy kiểm tra:&#10;- Số phòng phải là số nguyên dương;&#10;- Số phòng phải không lớn hơn diện tích.&#10;Hãy nhập lại!" sqref="C24:C36 C10:C22 D10:D17 D19:D21">
      <formula1>0</formula1>
      <formula2>D24</formula2>
    </dataValidation>
  </dataValidations>
  <printOptions/>
  <pageMargins left="0.58" right="0.75" top="0.3" bottom="0.43" header="0.16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0" style="0" hidden="1" customWidth="1"/>
  </cols>
  <sheetData>
    <row r="1" ht="14.25">
      <c r="A1" s="1" t="s">
        <v>89</v>
      </c>
    </row>
  </sheetData>
  <sheetProtection/>
  <hyperlinks>
    <hyperlink ref="A1" r:id="rId1" display="Vietec@2014#da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AutoBVT</cp:lastModifiedBy>
  <cp:lastPrinted>2018-09-12T07:54:07Z</cp:lastPrinted>
  <dcterms:created xsi:type="dcterms:W3CDTF">2011-07-26T08:13:27Z</dcterms:created>
  <dcterms:modified xsi:type="dcterms:W3CDTF">2018-11-19T03:40:56Z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